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ma\Desktop\Biruni Üni\Yıllara göre yayınlar\"/>
    </mc:Choice>
  </mc:AlternateContent>
  <xr:revisionPtr revIDLastSave="0" documentId="8_{DB93F65B-DCFB-4C19-B0A1-495F413517B8}" xr6:coauthVersionLast="47" xr6:coauthVersionMax="47" xr10:uidLastSave="{00000000-0000-0000-0000-000000000000}"/>
  <bookViews>
    <workbookView xWindow="-23148" yWindow="2436" windowWidth="23256" windowHeight="12456" xr2:uid="{E0C0A3BF-DF50-4B8E-8505-880C6A35963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8" i="1" l="1"/>
  <c r="N188" i="1"/>
  <c r="P187" i="1"/>
  <c r="N187" i="1"/>
  <c r="P186" i="1"/>
  <c r="N186" i="1"/>
  <c r="P185" i="1"/>
  <c r="N185" i="1"/>
  <c r="P184" i="1"/>
  <c r="N184" i="1"/>
  <c r="P183" i="1"/>
  <c r="N183" i="1"/>
  <c r="P182" i="1"/>
  <c r="N182" i="1"/>
  <c r="P181" i="1"/>
  <c r="N181" i="1"/>
  <c r="P180" i="1"/>
  <c r="N180" i="1"/>
  <c r="P179" i="1"/>
  <c r="N179" i="1"/>
  <c r="P178" i="1"/>
  <c r="N178" i="1"/>
  <c r="P177" i="1"/>
  <c r="N177" i="1"/>
  <c r="P176" i="1"/>
  <c r="N176" i="1"/>
  <c r="P175" i="1"/>
  <c r="N175" i="1"/>
  <c r="P174" i="1"/>
  <c r="N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4" i="1"/>
  <c r="N164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9" i="1"/>
  <c r="N149" i="1"/>
  <c r="P148" i="1"/>
  <c r="N148" i="1"/>
  <c r="P147" i="1"/>
  <c r="N147" i="1"/>
  <c r="P146" i="1"/>
  <c r="N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6" i="1"/>
  <c r="N136" i="1"/>
  <c r="P135" i="1"/>
  <c r="N135" i="1"/>
  <c r="P134" i="1"/>
  <c r="N134" i="1"/>
  <c r="P133" i="1"/>
  <c r="N133" i="1"/>
  <c r="P132" i="1"/>
  <c r="N132" i="1"/>
  <c r="P131" i="1"/>
  <c r="N131" i="1"/>
  <c r="P130" i="1"/>
  <c r="N130" i="1"/>
  <c r="P129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P82" i="1"/>
  <c r="N82" i="1"/>
  <c r="P81" i="1"/>
  <c r="N81" i="1"/>
  <c r="P80" i="1"/>
  <c r="N80" i="1"/>
  <c r="P79" i="1"/>
  <c r="N79" i="1"/>
  <c r="P78" i="1"/>
  <c r="N78" i="1"/>
  <c r="P77" i="1"/>
  <c r="N77" i="1"/>
  <c r="P76" i="1"/>
  <c r="N76" i="1"/>
  <c r="P75" i="1"/>
  <c r="N75" i="1"/>
  <c r="P74" i="1"/>
  <c r="N74" i="1"/>
  <c r="P73" i="1"/>
  <c r="N73" i="1"/>
  <c r="P72" i="1"/>
  <c r="N72" i="1"/>
  <c r="P71" i="1"/>
  <c r="N71" i="1"/>
  <c r="P70" i="1"/>
  <c r="N70" i="1"/>
  <c r="P69" i="1"/>
  <c r="N69" i="1"/>
  <c r="P68" i="1"/>
  <c r="N68" i="1"/>
  <c r="P67" i="1"/>
  <c r="N67" i="1"/>
  <c r="P66" i="1"/>
  <c r="N66" i="1"/>
  <c r="P65" i="1"/>
  <c r="N65" i="1"/>
  <c r="P64" i="1"/>
  <c r="N64" i="1"/>
  <c r="P63" i="1"/>
  <c r="N63" i="1"/>
  <c r="P62" i="1"/>
  <c r="N62" i="1"/>
  <c r="P61" i="1"/>
  <c r="N61" i="1"/>
  <c r="P60" i="1"/>
  <c r="N60" i="1"/>
  <c r="P59" i="1"/>
  <c r="N59" i="1"/>
  <c r="P58" i="1"/>
  <c r="N58" i="1"/>
  <c r="P57" i="1"/>
  <c r="N57" i="1"/>
  <c r="P56" i="1"/>
  <c r="N56" i="1"/>
  <c r="P55" i="1"/>
  <c r="N55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  <c r="P3" i="1"/>
  <c r="N3" i="1"/>
  <c r="P2" i="1"/>
  <c r="N2" i="1"/>
</calcChain>
</file>

<file path=xl/sharedStrings.xml><?xml version="1.0" encoding="utf-8"?>
<sst xmlns="http://schemas.openxmlformats.org/spreadsheetml/2006/main" count="2165" uniqueCount="1437">
  <si>
    <t>Authors</t>
  </si>
  <si>
    <t>Author Full Names</t>
  </si>
  <si>
    <t>Article Title</t>
  </si>
  <si>
    <t>Source Title</t>
  </si>
  <si>
    <t>Researcher Ids</t>
  </si>
  <si>
    <t>ORCIDs</t>
  </si>
  <si>
    <t>ISSN</t>
  </si>
  <si>
    <t>eISSN</t>
  </si>
  <si>
    <t>Publication Date</t>
  </si>
  <si>
    <t>Publication Year</t>
  </si>
  <si>
    <t>Volume</t>
  </si>
  <si>
    <t>Issue</t>
  </si>
  <si>
    <t>DOI</t>
  </si>
  <si>
    <t>DOI Link</t>
  </si>
  <si>
    <t>UT (Unique WOS ID)</t>
  </si>
  <si>
    <t>Web of Science Record</t>
  </si>
  <si>
    <t>Arnous, AH; Mirzazadeh, M; Biswas, A; Yildirim, Y; Triki, H; Asiri, A</t>
  </si>
  <si>
    <t>Arnous, Ahmed H.; Mirzazadeh, Mohammad; Biswas, Anjan; Yildirim, Yakup; Triki, Houria; Asiri, Asim</t>
  </si>
  <si>
    <t>A wide spectrum of optical solitons for the dispersive concatenation model</t>
  </si>
  <si>
    <t>JOURNAL OF OPTICS-INDIA</t>
  </si>
  <si>
    <t/>
  </si>
  <si>
    <t>0972-8821</t>
  </si>
  <si>
    <t>0974-6900</t>
  </si>
  <si>
    <t>2023 OCT 8</t>
  </si>
  <si>
    <t>10.1007/s12596-023-01383-8</t>
  </si>
  <si>
    <t>WOS:001079586300001</t>
  </si>
  <si>
    <t>Tas, T; Bülbül, MA; Hasimoglu, A; Meral, Y; Çaliskan, Y; Budagova, G; Kutlu, M</t>
  </si>
  <si>
    <t>Tas, Tugberk; Bulbul, Muammed Abdullah; Hasimoglu, Abas; Meral, Yavuz; Caliskan, Yasin; Budagova, Gunay; Kutlu, Mucahid</t>
  </si>
  <si>
    <t>A machine learning approach for dyslexia detection using Turkish audio records</t>
  </si>
  <si>
    <t>TURKISH JOURNAL OF ELECTRICAL ENGINEERING AND COMPUTER SCIENCES</t>
  </si>
  <si>
    <t>1300-0632</t>
  </si>
  <si>
    <t>1303-6203</t>
  </si>
  <si>
    <t>10.55730/1300-0632.4024</t>
  </si>
  <si>
    <t>WOS:001080270600009</t>
  </si>
  <si>
    <t>Arnous, AH; Biswas, A; Kara, AH; Yildirim, Y; Dragomir, CMB; Asiri, A</t>
  </si>
  <si>
    <t>Arnous, Ahmed H.; Biswas, Anjan; Kara, Abdul H.; Yildirim, Yakup; Dragomir, Carmelia Mariana Balanica; Asiri, Asim</t>
  </si>
  <si>
    <t>Optical solitons and conservation laws for the concatenation model in the absence of self-phase modulation</t>
  </si>
  <si>
    <t>2023 OCT 5</t>
  </si>
  <si>
    <t>10.1007/s12596-023-01392-7</t>
  </si>
  <si>
    <t>WOS:001081547900003</t>
  </si>
  <si>
    <t>Ozdemir, N; Secer, A; Ozisik, M; Bayram, M</t>
  </si>
  <si>
    <t>Ozdemir, Neslihan; Secer, Aydin; Ozisik, Muslum; Bayram, Mustafa</t>
  </si>
  <si>
    <t>Optical soliton solutions of the nonlinear Schrödinger equation in the presence of chromatic dispersion with cubic-quintic-septic-nonicnonlinearities</t>
  </si>
  <si>
    <t>PHYSICA SCRIPTA</t>
  </si>
  <si>
    <t>Bayram, Mustafa/0000-0002-2994-7201; OZISIK, MUSLUM/0000-0001-6143-5380</t>
  </si>
  <si>
    <t>0031-8949</t>
  </si>
  <si>
    <t>1402-4896</t>
  </si>
  <si>
    <t>NOV 1</t>
  </si>
  <si>
    <t>10.1088/1402-4896/acff50</t>
  </si>
  <si>
    <t>WOS:001081459800001</t>
  </si>
  <si>
    <t>Alizadeh, F; Hincal, E; Hosseini, K; Hashemi, MS; Das, A</t>
  </si>
  <si>
    <t>Alizadeh, Farzaneh; Hincal, Evren; Hosseini, Kamyar; Hashemi, Mir Sajjad; Das, Anusmita</t>
  </si>
  <si>
    <t>The (2+1)-dimensional generalized time-fractional Zakharov Kuznetsov Benjamin Bona Mahony equation: its classical and nonclassical symmetries, exact solutions, and conservation laws</t>
  </si>
  <si>
    <t>OPTICAL AND QUANTUM ELECTRONICS</t>
  </si>
  <si>
    <t>Hosseini, Kamyar/J-7345-2019</t>
  </si>
  <si>
    <t>0306-8919</t>
  </si>
  <si>
    <t>1572-817X</t>
  </si>
  <si>
    <t>NOV</t>
  </si>
  <si>
    <t>10.1007/s11082-023-05387-3</t>
  </si>
  <si>
    <t>WOS:001073554200008</t>
  </si>
  <si>
    <t>Arnous, AH; Nofal, TA; Biswas, A; Yildirim, Y; Asiri, A</t>
  </si>
  <si>
    <t>Arnous, Ahmed H.; Nofal, Taher A.; Biswas, Anjan; Yildirim, Yakup; Asiri, Asim</t>
  </si>
  <si>
    <t>Cubic-quartic optical solitons of the complex Ginzburg-Landau equation: A novel approach</t>
  </si>
  <si>
    <t>NONLINEAR DYNAMICS</t>
  </si>
  <si>
    <t>Yildirim, Yakup/HTO-9875-2023</t>
  </si>
  <si>
    <t>Yildirim, Yakup/0000-0003-4443-3337</t>
  </si>
  <si>
    <t>0924-090X</t>
  </si>
  <si>
    <t>1573-269X</t>
  </si>
  <si>
    <t>10.1007/s11071-023-08854-4</t>
  </si>
  <si>
    <t>WOS:001079871300002</t>
  </si>
  <si>
    <t>Zayed, EME; Alngar, MEM; Shohib, RMA; Biswas, A; Yildirim, Y; Asiri, A</t>
  </si>
  <si>
    <t>Zayed, Elsayed M. E.; Alngar, Mohamed E. M.; Shohib, Reham M. A.; Biswas, Anjan; Yildirim, Yakup; Asiri, Asim</t>
  </si>
  <si>
    <t>Highly dispersive optical solitons in birefringent fibers with Lakshmanan-Porsezian-Daniel model having multiplicative white noise</t>
  </si>
  <si>
    <t>Shohib, Reham/IUM-3893-2023; Yildirim, Yakup/HTO-9875-2023</t>
  </si>
  <si>
    <t>Shohib, Reham/0000-0001-8352-5491; Yildirim, Yakup/0000-0003-4443-3337</t>
  </si>
  <si>
    <t>2023 OCT 4</t>
  </si>
  <si>
    <t>10.1007/s11071-023-08935-4</t>
  </si>
  <si>
    <t>WOS:001078167600001</t>
  </si>
  <si>
    <t>Esen, H; Onder, I; Secer, A; Bayram, M</t>
  </si>
  <si>
    <t>Esen, Handenur; Onder, Ismail; Secer, Aydin; Bayram, Mustafa</t>
  </si>
  <si>
    <t>On soliton solutions for higher-order nonlinear Schrödinger equation with cubic-quintic-septic law</t>
  </si>
  <si>
    <t>INTERNATIONAL JOURNAL OF GEOMETRIC METHODS IN MODERN PHYSICS</t>
  </si>
  <si>
    <t>0219-8878</t>
  </si>
  <si>
    <t>1793-6977</t>
  </si>
  <si>
    <t>2023 SEP 27</t>
  </si>
  <si>
    <t>10.1142/S0219887824500373</t>
  </si>
  <si>
    <t>WOS:001075693800001</t>
  </si>
  <si>
    <t>Zafar, ZU; Yusuf, A; Musa, SS; Qureshi, S; Alshomrani, AS; Baleanu, D</t>
  </si>
  <si>
    <t>Zafar, Zain ul abadin; Yusuf, Abdullahi; Musa, Salihu s.; Qureshi, Sania; Alshomrani, Ali s.; Baleanu, Dumitru</t>
  </si>
  <si>
    <t>IMPACT OF PUBLIC HEALTH AWARENESS PROGRAMS ON COVID-19 DYNAMICS: A FRACTIONAL MODELING APPROACH</t>
  </si>
  <si>
    <t>FRACTALS-COMPLEX GEOMETRY PATTERNS AND SCALING IN NATURE AND SOCIETY</t>
  </si>
  <si>
    <t>Qureshi, Sania/R-6710-2018</t>
  </si>
  <si>
    <t>Qureshi, Sania/0000-0002-7225-2309; Musa, Salihu Sabiu/0000-0001-6335-2335</t>
  </si>
  <si>
    <t>0218-348X</t>
  </si>
  <si>
    <t>1793-6543</t>
  </si>
  <si>
    <t>2023 SEP 12</t>
  </si>
  <si>
    <t>10.1142/S0218348X23400054</t>
  </si>
  <si>
    <t>WOS:001066459900001</t>
  </si>
  <si>
    <t>Hashemi, MS; Mirzazadeh, M; Bayram, M; El Din, SM</t>
  </si>
  <si>
    <t>Hashemi, Mir Sajjad; Mirzazadeh, Mohammad; Bayram, Mustafa; El Din, Sayed M.</t>
  </si>
  <si>
    <t>Numerical approximation of the Cauchy non-homogeneous time-fractional diffusion-wave equation with Caputo derivative using shifted Chebyshev polynomials</t>
  </si>
  <si>
    <t>ALEXANDRIA ENGINEERING JOURNAL</t>
  </si>
  <si>
    <t>Bayram, Mustafa/0000-0002-2994-7201</t>
  </si>
  <si>
    <t>1110-0168</t>
  </si>
  <si>
    <t>2090-2670</t>
  </si>
  <si>
    <t>OCT 15</t>
  </si>
  <si>
    <t>10.1016/j.aej.2023.09.010</t>
  </si>
  <si>
    <t>WOS:001076425400001</t>
  </si>
  <si>
    <t>Albayrak, P; Ozisik, M; Bayram, M; Secer, A; Das, SE; Biswas, A; Yildirim, Y; Mirzazadeh, M; Asiri, A</t>
  </si>
  <si>
    <t>Albayrak, Pinar; Ozisik, Muslum; Bayram, Mustafa; Secer, Aydin; Das, Sebahat Ebru; Biswas, Anjan; Yildirim, Yakup; Mirzazadeh, Mohammad; Asiri, Asim</t>
  </si>
  <si>
    <t>Pure-Cubic Optical Solitons and Stability Analysis with Kerr Law Nonlinearity</t>
  </si>
  <si>
    <t>CONTEMPORARY MATHEMATICS</t>
  </si>
  <si>
    <t>2705-1064</t>
  </si>
  <si>
    <t>2705-1056</t>
  </si>
  <si>
    <t>10.37256/cm.4320233308</t>
  </si>
  <si>
    <t>WOS:001062150900007</t>
  </si>
  <si>
    <t>Elsherbeny, AM; Mirzazadeh, M; Arnous, AH; Biswas, A; Yildirim, Y; Dakova, A; Asiri, A</t>
  </si>
  <si>
    <t>Elsherbeny, Ahmed M.; Mirzazadeh, Mohammad; Arnous, Ahmed H.; Biswas, Anjan; Yildirim, Yakup; Dakova, Anelia; Asiri, Asim</t>
  </si>
  <si>
    <t>Optical Bullets and Domain Walls with Cross Spatio-Dispersion and Having Kudryashov's form of Self-Phase Modulation</t>
  </si>
  <si>
    <t>10.37256/cm.4320233359</t>
  </si>
  <si>
    <t>WOS:001062150900005</t>
  </si>
  <si>
    <t>Zayed, EME; Gepreel, KA; El-Horbaty, M; Biswas, A; Yildirim, Y; Triki, H; Asiri, A</t>
  </si>
  <si>
    <t>Zayed, Elsayed M. E.; Gepreel, Khaled A.; El-Horbaty, Mahmoud; Biswas, Anjan; Yildirim, Yakup; Triki, Houria; Asiri, Asim</t>
  </si>
  <si>
    <t>Optical Solitons for the Dispersive Concatenation Model</t>
  </si>
  <si>
    <t>10.37256/cm.4320233321</t>
  </si>
  <si>
    <t>WOS:001062150900011</t>
  </si>
  <si>
    <t>Ali, KK; Yusuf, A; Yokus, A; Ali, MR</t>
  </si>
  <si>
    <t>Ali, Karmina K.; Yusuf, Abdullahi; Yokus, Asif; Ali, Mohamed R.</t>
  </si>
  <si>
    <t>Optical waves solutions for the perturbed Fokas-Lenells equation through two different methods</t>
  </si>
  <si>
    <t>RESULTS IN PHYSICS</t>
  </si>
  <si>
    <t>Ali, Mohamed/B-8932-2019</t>
  </si>
  <si>
    <t>Ali, Mohamed/0000-0002-0795-0709</t>
  </si>
  <si>
    <t>2211-3797</t>
  </si>
  <si>
    <t>OCT</t>
  </si>
  <si>
    <t>10.1016/j.rinp.2023.106869</t>
  </si>
  <si>
    <t>WOS:001075578300001</t>
  </si>
  <si>
    <t>Bayram, M</t>
  </si>
  <si>
    <t>Bayram, Mustafa</t>
  </si>
  <si>
    <t>Optical soliton solutions of the stochastic perturbed Radhakrishnan-Kundu-Lakshmanan equation via Itô Calculus</t>
  </si>
  <si>
    <t>10.1088/1402-4896/acfbff</t>
  </si>
  <si>
    <t>WOS:001075332900001</t>
  </si>
  <si>
    <t>Onar, HC; Özden, EM; Taslak, HD; Gülçin, I; Ece, A; Erçag, E</t>
  </si>
  <si>
    <t>Onar, Hulya Celik; Ozden, Eda Mehtap; Taslak, Hava Dudu; Gulcin, Ilhami; Ece, Abdulilah; Ercag, Erol</t>
  </si>
  <si>
    <t>Novel coumarin-chalcone derivatives: Synthesis, characterization, antioxidant, cyclic voltammetry, molecular modelling and biological evaluation studies as acetylcholinesterase, α-glycosidase, and carbonic anhydrase inhibitors</t>
  </si>
  <si>
    <t>CHEMICO-BIOLOGICAL INTERACTIONS</t>
  </si>
  <si>
    <t>Ece, Abdulilah/W-4165-2017</t>
  </si>
  <si>
    <t>Ece, Abdulilah/0000-0002-3087-5145</t>
  </si>
  <si>
    <t>0009-2797</t>
  </si>
  <si>
    <t>1872-7786</t>
  </si>
  <si>
    <t>SEP 25</t>
  </si>
  <si>
    <t>10.1016/j.cbi.2023.110655</t>
  </si>
  <si>
    <t>WOS:001065161600001</t>
  </si>
  <si>
    <t>Onder, I; Secer, A; Hashemi, MS; Ozisik, M; Bayram, M</t>
  </si>
  <si>
    <t>Onder, Ismail; Secer, Aydin; Hashemi, Mir Sajjad; Ozisik, Muslum; Bayram, Mustafa</t>
  </si>
  <si>
    <t>On solution of Schrödinger-Hirota equation with Kerr law via Lie symmetry reduction</t>
  </si>
  <si>
    <t>Hashemi, Mir Sajjad/M-4081-2015; Ozisik, Muslum/AFQ-8653-2022; Önder, İsmail/AAZ-4533-2020</t>
  </si>
  <si>
    <t>Hashemi, Mir Sajjad/0000-0002-5529-3125; Ozisik, Muslum/0000-0001-6143-5380; Önder, İsmail/0000-0001-8380-6381</t>
  </si>
  <si>
    <t>10.1007/s11071-023-08879-9</t>
  </si>
  <si>
    <t>WOS:001066011500004</t>
  </si>
  <si>
    <t>Koçkaya, ES; Güvendi, M; Köseoglu, AE; Karakavuk, M; Döskaya, AD; Alak, SE; Döskaya, M; Gürüz, AY; Ün, C; Can, H</t>
  </si>
  <si>
    <t>Kockaya, Ecem Su; Guvendi, Mervenur; Koseoglu, Ahmet Efe; Karakavuk, Muhammet; Doskaya, Aysu Degirmenci; Alak, Sedef Erkunt; Doskaya, Mert; Guruz, Adnan Yueksel; Un, Cemal; Can, Huseyin</t>
  </si>
  <si>
    <t>Molecular prevalence and genetic diversity of Hepatozoon spp. in stray cats of ?Izmir, Türkiye</t>
  </si>
  <si>
    <t>COMPARATIVE IMMUNOLOGY MICROBIOLOGY AND INFECTIOUS DISEASES</t>
  </si>
  <si>
    <t>Kockaya, Ecem Su/0000-0001-9568-641X</t>
  </si>
  <si>
    <t>0147-9571</t>
  </si>
  <si>
    <t>1878-1667</t>
  </si>
  <si>
    <t>10.1016/j.cimid.2023.102060</t>
  </si>
  <si>
    <t>WOS:001071388500001</t>
  </si>
  <si>
    <t>Zayed, EME; Arnous, AH; Biswas, A; Yildirim, Y; Asiri, A</t>
  </si>
  <si>
    <t>Zayed, Elsayed M. E.; Arnous, Ahmed H.; Biswas, Anjan; Yildirim, Yakup; Asiri, Asim</t>
  </si>
  <si>
    <t>Optical solitons for the concatenation model with multiplicative white noise</t>
  </si>
  <si>
    <t>2023 SEP 21</t>
  </si>
  <si>
    <t>10.1007/s12596-023-01381</t>
  </si>
  <si>
    <t>WOS:001069475400001</t>
  </si>
  <si>
    <t>Zayed, EME; Shohib, RMA; Alngar, MEM; Biswas, A; Yildirim, Y; Asiri, A</t>
  </si>
  <si>
    <t>Zayed, Elsayed M. E.; Shohib, Reham M. A.; Alngar, Mohamed E. M.; Biswas, Anjan; Yildirim, Yakup; Asiri, Asim</t>
  </si>
  <si>
    <t>Optical solitons with DWDM topology having parabolic law nonlinearity with multiplicative white noise</t>
  </si>
  <si>
    <t>Yildirim, Yakup/HTO-9875-2023; Shohib, Reham/IUM-3893-2023</t>
  </si>
  <si>
    <t>Yildirim, Yakup/0000-0003-4443-3337; Shohib, Reham/0000-0001-8352-5491</t>
  </si>
  <si>
    <t>2023 AUG 28</t>
  </si>
  <si>
    <t>10.1007/s12596-023-01370</t>
  </si>
  <si>
    <t>WOS:001060432600002</t>
  </si>
  <si>
    <t>Iqbal, MS; Hashemi, MS; Naeem, R; Tarar, MA; Farheen, M; Inc, M</t>
  </si>
  <si>
    <t>Iqbal, Muhammad Sajid; Hashemi, M. S.; Naeem, Rishi; Tarar, Muhammad Akhtar; Farheen, Misbah; Inc, Mustafa</t>
  </si>
  <si>
    <t>Construction of solitary wave solutions of bi-harmonic coupled Schrodinger system through f6-methodology</t>
  </si>
  <si>
    <t>Hashemi, Mir Sajjad/M-4081-2015</t>
  </si>
  <si>
    <t>Hashemi, Mir Sajjad/0000-0002-5529-3125</t>
  </si>
  <si>
    <t>MAY</t>
  </si>
  <si>
    <t>10.1007/s11082-023-04683-2</t>
  </si>
  <si>
    <t>WOS:000946074800016</t>
  </si>
  <si>
    <t>Ozisik, M; Secer, A; Bayram, M</t>
  </si>
  <si>
    <t>Ozisik, Muslum; Secer, Aydin; Bayram, Mustafa</t>
  </si>
  <si>
    <t>Resonant NLSE in the presence of spatio-temporal and intermodal dispersion is dominated by a myriad of nonlinearities</t>
  </si>
  <si>
    <t>Secer, Aydin/C-5913-2013; Ozisik, Muslum/AFQ-8653-2022</t>
  </si>
  <si>
    <t>Secer, Aydin/0000-0002-8372-2441; Ozisik, Muslum/0000-0001-6143-5380; Bayram, Mustafa/0000-0002-2994-7201</t>
  </si>
  <si>
    <t>OCT 1</t>
  </si>
  <si>
    <t>10.1088/1402-4896/acf3d8</t>
  </si>
  <si>
    <t>WOS:001061628600001</t>
  </si>
  <si>
    <t>Yuksel, EI; Cicek, D; Demir, B; Sahin, K; Tuzcu, M; Orhan, C; Ozercan, IH; Sahin, F; Kocak, P; Yildirim, M</t>
  </si>
  <si>
    <t>Yuksel, Esma Inan; Cicek, Demet; Demir, Betul; Sahin, Kazim; Tuzcu, Mehmet; Orhan, Cemal; Ozercan, Ibrahim Hanifi; Sahin, Fikrettin; Kocak, Pelin; Yildirim, Merve</t>
  </si>
  <si>
    <t>Garlic Exosomes Promote Hair Growth Through the Wnt/β-catenin Pathway and Growth Factors</t>
  </si>
  <si>
    <t>CUREUS JOURNAL OF MEDICAL SCIENCE</t>
  </si>
  <si>
    <t>Inan yuksel, ESMA/V-9064-2018</t>
  </si>
  <si>
    <t>Inan yuksel, ESMA/0000-0002-8318-7426</t>
  </si>
  <si>
    <t>2168-8184</t>
  </si>
  <si>
    <t>JUL 19</t>
  </si>
  <si>
    <t>10.7759/cureus.42142</t>
  </si>
  <si>
    <t>WOS:001054485200016</t>
  </si>
  <si>
    <t>Kumar, R; Kumar, R; Bansal, A; Biswas, A; Yildirim, Y; Moshokoa, SP; Asiri, A</t>
  </si>
  <si>
    <t>Kumar, Rahul; Kumar, Rajeev; Bansal, Anupma; Biswas, Anjan; Yildirim, Yakup; Moshokoa, Seithuti P.; Asiri, Asim</t>
  </si>
  <si>
    <t>Optical solitons and group invariants for Chen-Lee-Liu equation with time-dependent chromatic dispersion and nonlinearity by Lie symmetry</t>
  </si>
  <si>
    <t>UKRAINIAN JOURNAL OF PHYSICAL OPTICS</t>
  </si>
  <si>
    <t>1609-1833</t>
  </si>
  <si>
    <t>10.3116/16091833/24/4/04021/2023</t>
  </si>
  <si>
    <t>WOS:001055509900003</t>
  </si>
  <si>
    <t>Elsayed, MEZ; Reham, MAS; Anjan, B; Yakup, Y; Maggie, A; Seithuti, PM; Salam, K; Asim, A</t>
  </si>
  <si>
    <t>Elsayed, M. E. Zayed; Reham, M. A. Shohib; Anjan, Biswas; Yakup, Yildirim; Maggie, Aphane; Seithuti, P. Moshokoa; Salam, Khan; Asim, Asiri</t>
  </si>
  <si>
    <t>Gap solitons with cubic-quartic dispersive reflectivity and parabolic law of nonlinear refractive index</t>
  </si>
  <si>
    <t>10.3116/16091833/24/4/04030/2023</t>
  </si>
  <si>
    <t>WOS:001055509900004</t>
  </si>
  <si>
    <t>Güzel, E; Çevik, UA; Evren, AE; Bnostanci, HE; Gül, UD; Kayis, U; Özkay, Y; Kaplancikli, ZA</t>
  </si>
  <si>
    <t>Guzel, Emir; Cevik, Ulviye Acar; Evren, Asaf Evrim; Bostanci, Hayrani Eren; Gul, Ulkuye Dudu; Kayis, Ugur; Ozkay, Yusuf; Kaplancikli, Zafer Asim</t>
  </si>
  <si>
    <t>Synthesis of Benzimidazole-1,2,4-triazole Derivatives as Potential Antifungal Agents Targeting 14α-Demethylase</t>
  </si>
  <si>
    <t>ACS OMEGA</t>
  </si>
  <si>
    <t>EVREN, Asaf Evrim/N-4378-2017; Kaplancikli, Zafer Asim/L-5288-2017; çevik, ulviye acar/AAH-8662-2020</t>
  </si>
  <si>
    <t>EVREN, Asaf Evrim/0000-0002-8651-826X; Kaplancikli, Zafer Asim/0000-0003-2252-0923; KAYIS, UGUR/0000-0003-0020-0857</t>
  </si>
  <si>
    <t>2470-1343</t>
  </si>
  <si>
    <t>JAN 31</t>
  </si>
  <si>
    <t>10.1021/acsomega.2c07755</t>
  </si>
  <si>
    <t>WOS:000923270500001</t>
  </si>
  <si>
    <t>Aydemir, E; Tüysüz, EC; Bayrak, ÖF; Tecimel, D; Hizli-Deniz, AA; Sahin, F</t>
  </si>
  <si>
    <t>Aydemir, Esra; Tuysuz, Emre Can; Bayrak, Omer Faruk; Tecimel, Didem; Hizli-Deniz, Aysen Asli; Sahin, Fikrettin</t>
  </si>
  <si>
    <t>Impact of silencing eEF2K expression on the malignant properties of chordoma</t>
  </si>
  <si>
    <t>MOLECULAR BIOLOGY REPORTS</t>
  </si>
  <si>
    <t>Bayrak, Omer Faruk/HCH-6864-2022</t>
  </si>
  <si>
    <t>Bayrak, Omer Faruk/0000-0001-7562-6604; Sahin, Fikrettin/0000-0003-1503-5567; Tecimel, Didem/0000-0002-0776-1238</t>
  </si>
  <si>
    <t>0301-4851</t>
  </si>
  <si>
    <t>1573-4978</t>
  </si>
  <si>
    <t>APR</t>
  </si>
  <si>
    <t>10.1007/s11033-023-08257-z</t>
  </si>
  <si>
    <t>WOS:000914930500004</t>
  </si>
  <si>
    <t>Ahmed, HA; Anjan, B; Yakup, Y; Luminita, M; Catalina, I; Lucian, GP; Asim, A</t>
  </si>
  <si>
    <t>Ahmed, H. Arnous; Anjan, Biswas; Yakup, Yildirim; Luminita, Moraru; Catalina, Iticescu; Lucian, Georgescu Puiu; Asim, Asiri</t>
  </si>
  <si>
    <t>Optical solitons and complexitons for the concatenation model in birefringent fibers</t>
  </si>
  <si>
    <t>Yildirim, Yakup/HTO-9875-2023; Moraru, Luminita/A-8532-2012</t>
  </si>
  <si>
    <t>Yildirim, Yakup/0000-0003-4443-3337; Moraru, Luminita/0000-0002-9121-5714</t>
  </si>
  <si>
    <t>10.3116/16091833/24/4/04060/2023</t>
  </si>
  <si>
    <t>WOS:001059136300001</t>
  </si>
  <si>
    <t>Sen, ZB; Kara, NT</t>
  </si>
  <si>
    <t>Sen, Zeynep Beguem; Kara, Neslihan Turgut</t>
  </si>
  <si>
    <t>Comparative analysis of commercial qPCR master mixes for reliable plant telomere length measurement by monochrome multiplex qPCR</t>
  </si>
  <si>
    <t>JOURNAL OF PLANT BIOCHEMISTRY AND BIOTECHNOLOGY</t>
  </si>
  <si>
    <t>ŞEN, Zeynep Begüm/JCO-6842-2023</t>
  </si>
  <si>
    <t>ŞEN, Zeynep Begüm/0000-0002-0644-1929</t>
  </si>
  <si>
    <t>0971-7811</t>
  </si>
  <si>
    <t>0974-1275</t>
  </si>
  <si>
    <t>2023 SEP 1</t>
  </si>
  <si>
    <t>10.1007/s13562-023-00854-0</t>
  </si>
  <si>
    <t>WOS:001056280900001</t>
  </si>
  <si>
    <t>Partohaghighi, M; Hashemi, MS; Mirzazadeh, M; El Din, SM</t>
  </si>
  <si>
    <t>Partohaghighi, Mohammad; Hashemi, Mir Sajjad; Mirzazadeh, Mohammad; El Din, Sayed M.</t>
  </si>
  <si>
    <t>Numerical method for fractional Advection-Dispersion equation using shifted Vieta-Lucas polynomials</t>
  </si>
  <si>
    <t>Hashemi, Mir Sajjad/M-4081-2015; Mirzazadeh, Mohammad/Y-3202-2019</t>
  </si>
  <si>
    <t>Hashemi, Mir Sajjad/0000-0002-5529-3125;</t>
  </si>
  <si>
    <t>SEP</t>
  </si>
  <si>
    <t>10.1016/j.rinp.2023.106756</t>
  </si>
  <si>
    <t>WOS:001054712900001</t>
  </si>
  <si>
    <t>Rabie, WB; Khalil, TA; Badra, N; Hashemi, MS; Ahmed, HM; Mirzazadeh, M</t>
  </si>
  <si>
    <t>Rabie, Wafaa B.; Khalil, Tarek A.; Badra, Niveen; Hashemi, M. S.; Ahmed, Hamdy M.; Mirzazadeh, M.</t>
  </si>
  <si>
    <t>Diverse new solitons and other exact solutions for concatenation model using modified extended mapping method</t>
  </si>
  <si>
    <t>Mirzazadeh, Mohammad/Y-3202-2019</t>
  </si>
  <si>
    <t>10.1007/s11082-023-05116-w</t>
  </si>
  <si>
    <t>WOS:001052796200001</t>
  </si>
  <si>
    <t>Ali, KK; Tarla, S; Ali, MR; Yusuf, A; Yilmazer, R</t>
  </si>
  <si>
    <t>Ali, Karmina K.; Tarla, Sibel; Ali, Mohamed R.; Yusuf, Abdullahi; Yilmazer, Resat</t>
  </si>
  <si>
    <t>Physical wave propagation and dynamics of the Ivancevic option pricing model</t>
  </si>
  <si>
    <t>10.1016/j.rinp.2023.106751</t>
  </si>
  <si>
    <t>WOS:001050608600001</t>
  </si>
  <si>
    <t>Demirel, M; Türksayar, AAD; Donmez, MB</t>
  </si>
  <si>
    <t>Demirel, Muenir; Turksayar, Almira Ada Diken; Donmez, Mustafa Borga</t>
  </si>
  <si>
    <t>Fabrication trueness and internal fit of hybrid abutment crowns fabricated by using additively and subtractively manufactured resins</t>
  </si>
  <si>
    <t>JOURNAL OF DENTISTRY</t>
  </si>
  <si>
    <t>DİKEN TÜRKSAYAR, ALMİRA ADA/AAG-7261-2021; DEMİREL, Münir/GZK-2087-2022; Donmez, Mustafa Borga/AGY-6155-2022</t>
  </si>
  <si>
    <t>DİKEN TÜRKSAYAR, ALMİRA ADA/0000-0003-3558-3202; DEMİREL, Münir/0000-0002-1487-6834; Donmez, Mustafa Borga/0000-0002-3094-7487</t>
  </si>
  <si>
    <t>0300-5712</t>
  </si>
  <si>
    <t>1879-176X</t>
  </si>
  <si>
    <t>10.1016/j.jdent.2023.104621</t>
  </si>
  <si>
    <t>WOS:001049278000001</t>
  </si>
  <si>
    <t>Shehab, MF; El-Sheikh, MMA; Ahmed, HM; Mabrouk, AAG; Mirzazadeh, M; Hashemi, MS</t>
  </si>
  <si>
    <t>Shehab, Mohammed F.; El-Sheikh, Mohamed M. A.; Ahmed, Hamdy M.; Mabrouk, Amina A. G.; Mirzazadeh, M.; Hashemi, M. S.</t>
  </si>
  <si>
    <t>Solitons and other nonlinear waves for stochastic Schrodinger-Hirota model using improved modified extended tanh-function approach</t>
  </si>
  <si>
    <t>MATHEMATICAL METHODS IN THE APPLIED SCIENCES</t>
  </si>
  <si>
    <t>Hashemi, Mir Sajjad/M-4081-2015; Mirzazadeh, Mohammad/Y-3202-2019; Ahmed, Hamdy/D-9916-2017</t>
  </si>
  <si>
    <t>Hashemi, Mir Sajjad/0000-0002-5529-3125; Ahmed, Hamdy/0000-0001-8772-3663</t>
  </si>
  <si>
    <t>0170-4214</t>
  </si>
  <si>
    <t>1099-1476</t>
  </si>
  <si>
    <t>2023 AUG 17</t>
  </si>
  <si>
    <t>10.1002/mma.9632</t>
  </si>
  <si>
    <t>WOS:001049137900001</t>
  </si>
  <si>
    <t>Esen, H; Ozdemir, N; Secer, A; Bayram, M; Sulaiman, TA; Ahmad, H; Yusuf, A; Albalwi, MD</t>
  </si>
  <si>
    <t>Esen, Handenur; Ozdemir, Neslihan; Secer, Aydin; Bayram, Mustafa; Sulaiman, Tukur Abdulkadir; Ahmad, Hijaz; Yusuf, Abdullahi; Albalwi, M. Daher</t>
  </si>
  <si>
    <t>On the soliton solutions to the density-dependent space time fractional reaction-diffusion equation with conformable and M-truncated derivatives</t>
  </si>
  <si>
    <t>Secer, Aydin/C-5913-2013; Ahmad, Hijaz/H-5958-2018; SULAIMAN, TUKUR ABDULKADIR/GSD-2604-2022</t>
  </si>
  <si>
    <t>Secer, Aydin/0000-0002-8372-2441; Ahmad, Hijaz/0000-0002-5438-5407;</t>
  </si>
  <si>
    <t>10.1007/s11082-023-05109-9</t>
  </si>
  <si>
    <t>WOS:001044287100007</t>
  </si>
  <si>
    <t>Das, SE; Ozisik, M; Bayram, M; Secer, A; Albayrak, P</t>
  </si>
  <si>
    <t>Das, Sebahat Ebru; Ozisik, Muslum; Bayram, Mustafa; Secer, Aydin; Albayrak, Pinar</t>
  </si>
  <si>
    <t>Optical solitons of a cubic-quartic nonlinear Schrodinger equation with parabolic law nonlinearity in optical metamaterials</t>
  </si>
  <si>
    <t>2023 AUG 11</t>
  </si>
  <si>
    <t>10.1142/S0219887823502353</t>
  </si>
  <si>
    <t>WOS:001047083100002</t>
  </si>
  <si>
    <t>Tarla, S; Ali, KK; Yusuf, A</t>
  </si>
  <si>
    <t>Tarla, Sibel; Ali, Karmina K.; Yusuf, Abdullahi</t>
  </si>
  <si>
    <t>Exploring new optical solutions for nonlinear Hamiltonian amplitude equation via two integration schemes</t>
  </si>
  <si>
    <t>tarla, sibel/0000-0002-8479-0892</t>
  </si>
  <si>
    <t>SEP 1</t>
  </si>
  <si>
    <t>10.1088/1402-4896/aceb40</t>
  </si>
  <si>
    <t>WOS:001044874500001</t>
  </si>
  <si>
    <t>Köseoglu, AE; Paltaci, S; Can, H; Giantsis, IA; Güvendi, M; Demir, S; Döskaya, M; Ün, C</t>
  </si>
  <si>
    <t>Koeseoglu, Ahmet Efe; Paltaci, Sati; Can, Hueseyin; Giantsis, Ioannis A.; Guevendi, Mervenur; Demir, Samiye; Doskaya, Mert; Uen, Cemal</t>
  </si>
  <si>
    <t>Applicability evaluation of mtDNA based molecular identification in mosquito species/subspecies/biotypes collected from Thessaloniki, Greece</t>
  </si>
  <si>
    <t>VETERINARY PARASITOLOGY- REGIONAL STUDIES AND REPORTS</t>
  </si>
  <si>
    <t>Giantsis, Ioannis A./D-4382-2013</t>
  </si>
  <si>
    <t>Giantsis, Ioannis A./0000-0002-6323-2955; Koseoglu, Ahmet Efe/0000-0002-3505-4397</t>
  </si>
  <si>
    <t>2405-9390</t>
  </si>
  <si>
    <t>JUN</t>
  </si>
  <si>
    <t>10.1016/j.vprsr.2023.100869</t>
  </si>
  <si>
    <t>WOS:001042489400001</t>
  </si>
  <si>
    <t>Horozoglu, C; Yildiz, A; Sonmez, D; Demirkol, S; Yildiz, Y; Arikan, S; Yaylim, I</t>
  </si>
  <si>
    <t>Horozoglu, Cem; Yildiz, Asli; Sonmez, Dilara; Demirkol, Seyda; Yildiz, Yemliha; Arikan, Soykan; Yaylim, Ilhan</t>
  </si>
  <si>
    <t>TRAIL C1595T Variant Critically Alters the Level of sTRAIL in Terms of Histopathological Parameters in Colorectal Cancer</t>
  </si>
  <si>
    <t>INDIAN JOURNAL OF CLINICAL BIOCHEMISTRY</t>
  </si>
  <si>
    <t>Yaylim, Ilhan/0000-0003-2615-0202</t>
  </si>
  <si>
    <t>0970-1915</t>
  </si>
  <si>
    <t>0974-0422</t>
  </si>
  <si>
    <t>2023 AUG 9</t>
  </si>
  <si>
    <t>10.1007/s12291-023-01146-z</t>
  </si>
  <si>
    <t>WOS:001044828300001</t>
  </si>
  <si>
    <t>Rajan, PK; Kuppusamy, M; Yusuf, A</t>
  </si>
  <si>
    <t>Rajan, Praveen Kumar; Kuppusamy, Murugesan; Yusuf, Abdullahi</t>
  </si>
  <si>
    <t>A fractional-order modeling of human papillomavirus transmission and cervical cancer</t>
  </si>
  <si>
    <t>MODELING EARTH SYSTEMS AND ENVIRONMENT</t>
  </si>
  <si>
    <t>Rajan, Praveen Kumar/GMW-4656-2022; , Dr.K. Murugesan/AAN-2492-2021</t>
  </si>
  <si>
    <t>Rajan, Praveen Kumar/0000-0003-0876-8092; , Dr.K. Murugesan/0000-0002-6122-6455</t>
  </si>
  <si>
    <t>2363-6203</t>
  </si>
  <si>
    <t>2363-6211</t>
  </si>
  <si>
    <t>2023 AUG 4</t>
  </si>
  <si>
    <t>10.1007/s40808-023-01843-x</t>
  </si>
  <si>
    <t>WOS:001041884500001</t>
  </si>
  <si>
    <t>Jawad, AJM; Biswas, A; Yilidirim, Y; Alghamdi, AA</t>
  </si>
  <si>
    <t>Jawad, Anwar Ja'afar Mohamad; Biswas, Anjan; Yilidirim, Yakup; Alghamdi, Abdulah A.</t>
  </si>
  <si>
    <t>Dispersive optical solitons with Schrodinger-Hirota equation by a couple of integration schemes</t>
  </si>
  <si>
    <t>JOURNAL OF OPTOELECTRONICS AND ADVANCED MATERIALS</t>
  </si>
  <si>
    <t>Alghamdi, Abdulah A/JGD-3897-2023</t>
  </si>
  <si>
    <t>Alghamdi, Abdulah A/0000-0002-8636-1960; Jawad, Anwar/0000-0001-8303-3235</t>
  </si>
  <si>
    <t>1454-4164</t>
  </si>
  <si>
    <t>1841-7132</t>
  </si>
  <si>
    <t>MAR-APR</t>
  </si>
  <si>
    <t>3-4</t>
  </si>
  <si>
    <t>WOS:001031942700014</t>
  </si>
  <si>
    <t>Ozisik, M; Bayram, M; Secer, A; Cinar, M</t>
  </si>
  <si>
    <t>Ozisik, Muslum; Bayram, Mustafa; Secer, Aydin; Cinar, Melih</t>
  </si>
  <si>
    <t>On the analytical soliton solutions of (1+1)-dimensional complex coupled nonlinear Higgs field model</t>
  </si>
  <si>
    <t>EUROPEAN PHYSICAL JOURNAL-SPECIAL TOPICS</t>
  </si>
  <si>
    <t>1951-6355</t>
  </si>
  <si>
    <t>1951-6401</t>
  </si>
  <si>
    <t>2023 AUG 3</t>
  </si>
  <si>
    <t>10.1140/epjs/s11734-023-00954-x</t>
  </si>
  <si>
    <t>WOS:001042014900001</t>
  </si>
  <si>
    <t>Mayack, BK; Alayoubi, MM</t>
  </si>
  <si>
    <t>Karaman Mayack, Berin; Alayoubi, Muhammed Moyasar</t>
  </si>
  <si>
    <t>Pharmacophore-based Virtual Screening: Identification of Selective Sirtuin 2 Inhibitors</t>
  </si>
  <si>
    <t>JOURNAL OF RESEARCH IN PHARMACY</t>
  </si>
  <si>
    <t>2630-6344</t>
  </si>
  <si>
    <t>10.29228/jrp.424</t>
  </si>
  <si>
    <t>WOS:001037386700006</t>
  </si>
  <si>
    <t>Mathanaranjan, T; Hashemi, MS; Rezazadeh, H; Akinyemi, L; Bekir, A</t>
  </si>
  <si>
    <t>Mathanaranjan, Thilagarajah; Hashemi, Mir Sajjad; Rezazadeh, Hadi; Akinyemi, Lanre; Bekir, Ahmet</t>
  </si>
  <si>
    <t>Chirped optical solitons and stability analysis of the nonlinear Schrodinger equation with nonlinear chromatic dispersion</t>
  </si>
  <si>
    <t>COMMUNICATIONS IN THEORETICAL PHYSICS</t>
  </si>
  <si>
    <t>Mathanaranjan, Thilagarajah/GPC-6297-2022; Akinyemi, Lanre/AAY-4403-2020; Rezazadeh, Hadi/AAB-2926-2020; Bekir, Ahmet/N-1629-2013; Hashemi, Mir Sajjad/M-4081-2015</t>
  </si>
  <si>
    <t>Mathanaranjan, Thilagarajah/0000-0003-2792-4716; Akinyemi, Lanre/0000-0002-5920-250X; Rezazadeh, Hadi/0000-0003-3800-8406; Bekir, Ahmet/0000-0001-9394-4681; Hashemi, Mir Sajjad/0000-0002-5529-3125</t>
  </si>
  <si>
    <t>0253-6102</t>
  </si>
  <si>
    <t>1572-9494</t>
  </si>
  <si>
    <t>AUG 1</t>
  </si>
  <si>
    <t>10.1088/1572-9494/ace3b0</t>
  </si>
  <si>
    <t>WOS:001040021600001</t>
  </si>
  <si>
    <t>Iqbal, H; Aftab, MH; Akgul, A; Mufti, ZS; Yaqoob, I; Bayram, M; Riaz, MB</t>
  </si>
  <si>
    <t>Iqbal, Hifza; Aftab, Muhammad Haroon; Akgul, Ali; Mufti, Zeeshan Saleem; Yaqoob, Iram; Bayram, Mustafa; Riaz, Muhammad Bilal</t>
  </si>
  <si>
    <t>Further study of eccentricity based indices for benzenoid hourglass network</t>
  </si>
  <si>
    <t>HELIYON</t>
  </si>
  <si>
    <t>Akgül, Ali/F-3909-2019</t>
  </si>
  <si>
    <t>Akgül, Ali/0000-0001-9832-1424; Aftab, Dr. Muhammad Haroon/0000-0001-6441-2133</t>
  </si>
  <si>
    <t>2405-8440</t>
  </si>
  <si>
    <t>10.1016/j.heliyon.2023.e16956</t>
  </si>
  <si>
    <t>WOS:001039793400001</t>
  </si>
  <si>
    <t>Zayed, EME; Shohib, RMA; Alngar, MEM; Biswas, A; Yildirim, Y; Moraru, L; Iticescu, C; Moldovanu, S; Bibicu, D; Alghamdi, AA</t>
  </si>
  <si>
    <t>Zayed, Elsayed M. E.; Shohib, Reham M. A.; Alngar, Mohamed E. M.; Biswas, Anjan; Yildirim, Yakup; Moraru, Luminita; Iticescu, Catalina; Moldovanu, Simona; Bibicu, Dorin; Alghamdi, Abdulah A.</t>
  </si>
  <si>
    <t>Dispersive optical solitons with DWDM topology and multiplicative white noise</t>
  </si>
  <si>
    <t>Yildirim, Yakup/HTO-9875-2023; Alghamdi, Abdulah A/JGD-3897-2023; Alngar, Mohamed E. M./HTR-3164-2023; Iticescu, Catalina/ITU-6856-2023; Shohib, Reham/IUM-3893-2023</t>
  </si>
  <si>
    <t>Yildirim, Yakup/0000-0003-4443-3337; Alghamdi, Abdulah A/0000-0002-8636-1960; Alngar, Mohamed E. M./0000-0002-5436-7268; Iticescu, Catalina/0000-0001-8350-9424; Shohib, Reham/0000-0001-8352-5491</t>
  </si>
  <si>
    <t>AUG</t>
  </si>
  <si>
    <t>10.1016/j.rinp.2023.106723</t>
  </si>
  <si>
    <t>WOS:001041614600001</t>
  </si>
  <si>
    <t>Yadav, R; Malik, S; Kumar, S; Sharma, R; Biswas, A; Yildirim, Y; González-Gaxiola, O; Moraru, L; Alghamdi, AA</t>
  </si>
  <si>
    <t>Yadav, Ravindra; Malik, Sandeep; Kumar, Sachin; Sharma, Rajesh; Biswas, Anjan; Yildirim, Yakup; Gonzalez-Gaxiola, O.; Moraru, Luminita; Alghamdi, Abdulah A.</t>
  </si>
  <si>
    <t>Highly dispersive W-shaped and other optical solitons with quadratic-cubic nonlinearity: Symmetry analysis and new Kudryashov's method</t>
  </si>
  <si>
    <t>CHAOS SOLITONS &amp; FRACTALS</t>
  </si>
  <si>
    <t>Alghamdi, Abdulah A/JGD-3897-2023; Yildirim, Yakup/HTO-9875-2023; Moraru, Luminita/A-8532-2012</t>
  </si>
  <si>
    <t>Alghamdi, Abdulah A/0000-0002-8636-1960; Yildirim, Yakup/0000-0003-4443-3337; Moraru, Luminita/0000-0002-9121-5714</t>
  </si>
  <si>
    <t>0960-0779</t>
  </si>
  <si>
    <t>1873-2887</t>
  </si>
  <si>
    <t>10.1016/j.chaos.2023.113675</t>
  </si>
  <si>
    <t>WOS:001037875300001</t>
  </si>
  <si>
    <t>Polat, O; Coskun, M; Yildirim, Y; Roupcova, P; Sobola, D; Sen, C; Durmus, Z; Caglar, M; Turut, A</t>
  </si>
  <si>
    <t>Polat, O.; Coskun, M.; Yildirim, Y.; Roupcova, P.; Sobola, D.; Sen, C.; Durmus, Z.; Caglar, M.; Turut, A.</t>
  </si>
  <si>
    <t>Variation in the dielectric and magnetic characteristics of multiferroic LuFeO3 as a result of cobalt substitution at Fe sites</t>
  </si>
  <si>
    <t>JOURNAL OF ALLOYS AND COMPOUNDS</t>
  </si>
  <si>
    <t>YILDIRIM, Yucel/L-3394-2018; DURMUS, Zehra/C-9847-2011; Coskun, Mustafa/AAE-5589-2020</t>
  </si>
  <si>
    <t>YILDIRIM, Yucel/0000-0001-6193-0373; DURMUS, Zehra/0000-0002-0463-4292; CAGLAR, Mujdat/0000-0001-9724-7664</t>
  </si>
  <si>
    <t>0925-8388</t>
  </si>
  <si>
    <t>1873-4669</t>
  </si>
  <si>
    <t>NOV 10</t>
  </si>
  <si>
    <t>10.1016/j.jallcom.2023.170939</t>
  </si>
  <si>
    <t>WOS:001037809400001</t>
  </si>
  <si>
    <t>Biswas, A; Bagchi, BK; Yildirim, Y; Khan, S; Asiri, A</t>
  </si>
  <si>
    <t>Biswas, Anjan; Bagchi, Bijan K.; Yildirim, Yakup; Khan, Salam; Asiri, Asim</t>
  </si>
  <si>
    <t>Quasimonochromatic dynamical system and optical soliton cooling with triple-power law of self-phase modulation</t>
  </si>
  <si>
    <t>PHYSICS LETTERS A</t>
  </si>
  <si>
    <t>0375-9601</t>
  </si>
  <si>
    <t>1873-2429</t>
  </si>
  <si>
    <t>AUG 28</t>
  </si>
  <si>
    <t>10.1016/j.physleta.2023.128985</t>
  </si>
  <si>
    <t>WOS:001037807000001</t>
  </si>
  <si>
    <t>Biswas, A; Vega-Guzman, J; Bansal, A; Kara, AH; Aphane, M; Yildirim, Y; Alshehri, HM</t>
  </si>
  <si>
    <t>Biswas, Anjan; Vega-Guzman, Jose; Bansal, Anupma; Kara, Abdul H.; Aphane, Maggie; Yildirim, Yakup; Alshehri, Hashim M.</t>
  </si>
  <si>
    <t>Solitary waves, shock waves and conservation laws with the surface tension effect in the Boussinesq equation</t>
  </si>
  <si>
    <t>PROCEEDINGS OF THE ESTONIAN ACADEMY OF SCIENCES</t>
  </si>
  <si>
    <t>1736-6046</t>
  </si>
  <si>
    <t>1736-7530</t>
  </si>
  <si>
    <t>10.3176/proc.2023.1.03</t>
  </si>
  <si>
    <t>WOS:001035539800003</t>
  </si>
  <si>
    <t>Rabie, WB; Ahmed, HM; Mirzazadeh, M; Akbulut, A; Hashemi, MS</t>
  </si>
  <si>
    <t>Rabie, Wafaa B. B.; Ahmed, Hamdy M. M.; Mirzazadeh, Mohammad; Akbulut, Arzu; Hashemi, Mir Sajjad</t>
  </si>
  <si>
    <t>Investigation of solitons and conservation laws in an inhomogeneous optical fiber through a generalized derivative nonlinear Schrodinger equation with quintic nonlinearity</t>
  </si>
  <si>
    <t>10.1007/s11082-023-05070-7</t>
  </si>
  <si>
    <t>WOS:001026115800001</t>
  </si>
  <si>
    <t>Zayed, EME; El-Horbaty, M; Alngar, MEM; Shohib, RMA; Biswas, A; Yildirim, Y; Moraru, L; Iticescu, C; Bibicu, D; Georgescu, PL; Asiri, A</t>
  </si>
  <si>
    <t>Zayed, Elsayed M. E.; El-Horbaty, Mahmoud; Alngar, Mohamed E. M.; Shohib, Reham M. A.; Biswas, Anjan; Yildirim, Yakup; Moraru, Luminita; Iticescu, Catalina; Bibicu, Dorin; Lucian Georgescu, Puiu; Asiri, Asim</t>
  </si>
  <si>
    <t>Dynamical system of optical soliton parameters by variational principle (super-Gaussian and super-sech pulses)</t>
  </si>
  <si>
    <t>JOURNAL OF THE EUROPEAN OPTICAL SOCIETY-RAPID PUBLICATIONS</t>
  </si>
  <si>
    <t>Moraru, Luminita/A-8532-2012; Iticescu, Catalina/ITU-6856-2023; Yildirim, Yakup/HTO-9875-2023; Shohib, Reham/IUM-3893-2023; Alngar, Mohamed E. M./HTR-3164-2023</t>
  </si>
  <si>
    <t>Moraru, Luminita/0000-0002-9121-5714; Iticescu, Catalina/0000-0001-8350-9424; Yildirim, Yakup/0000-0003-4443-3337; Shohib, Reham/0000-0001-8352-5491; Alngar, Mohamed E. M./0000-0002-5436-7268</t>
  </si>
  <si>
    <t>1990-2573</t>
  </si>
  <si>
    <t>JUL 25</t>
  </si>
  <si>
    <t>10.1051/jeos/2023035</t>
  </si>
  <si>
    <t>WOS:001035356600001</t>
  </si>
  <si>
    <t>Ali, KK; Yusuf, A; Alquran, M; Tarla, S</t>
  </si>
  <si>
    <t>Ali, Karmina K.; Yusuf, Abdullahi; Alquran, Marwan; Tarla, Sibel</t>
  </si>
  <si>
    <t>New physical structures and patterns to the optical solutions of the nonlinear Schrodinger equation with a higher dimension</t>
  </si>
  <si>
    <t>tarla, sibel/0000-0002-8479-0892; Ali, Karmina/0000-0002-3815-4457</t>
  </si>
  <si>
    <t>10.1088/1572-9494/acde69</t>
  </si>
  <si>
    <t>WOS:001032811800001</t>
  </si>
  <si>
    <t>Türksayar, AAD; Dönmez, MB; Hisarbeyli, D; Kelten, ÖS</t>
  </si>
  <si>
    <t>Turksayar, Almira Ada Diken; Donmez, Mustafa Borga; Hisarbeyli, Duygu; Kelten, Ozlem Seckin</t>
  </si>
  <si>
    <t>Effect of Thermomechanical Aging on the Surface Roughness and Color Stability of Novel CAD-CAM Materials: An In-Vitro Study</t>
  </si>
  <si>
    <t>CLINICAL AND EXPERIMENTAL HEALTH SCIENCES</t>
  </si>
  <si>
    <t>DİKEN TÜRKSAYAR, ALMİRA ADA/AAG-7261-2021; Donmez, Mustafa Borga/AGY-6155-2022</t>
  </si>
  <si>
    <t>DİKEN TÜRKSAYAR, ALMİRA ADA/0000-0003-3558-3202; Donmez, Mustafa Borga/0000-0002-3094-7487</t>
  </si>
  <si>
    <t>2459-1459</t>
  </si>
  <si>
    <t>10.33808/clinexphealthsci.1112365</t>
  </si>
  <si>
    <t>WOS:001018991100023</t>
  </si>
  <si>
    <t>Zayed, EME; Shohib, RMA; Alngar, MEM; Biswas, A; Yildirim, Y; Dakova, A; Moraru, L; Alshehri, HM</t>
  </si>
  <si>
    <t>Zayed, Elsayed M. E.; Shohib, Reham M. A.; Alngar, Mohamed E. M.; Biswas, Anjan; Yildirim, Yakup; Dakova, Anelia; Moraru, Luminita; Alshehri, Hashim M.</t>
  </si>
  <si>
    <t>DISPERSIVE OPTICAL SOLITONS WITH RADHAKRISHNAN-KUNDU-LAKSHMANAN EQUATION HAVING MULTIPLICATIVE WHITE NOISE BY ENHANCED KUDRYASHOV'S METHOD AND EXTENDED SIMPLEST EQUATION</t>
  </si>
  <si>
    <t>COMPTES RENDUS DE L ACADEMIE BULGARE DES SCIENCES</t>
  </si>
  <si>
    <t>Yildirim, Yakup/HTO-9875-2023; Moraru, Luminita/A-8532-2012; Shohib, Reham/IUM-3893-2023</t>
  </si>
  <si>
    <t>Yildirim, Yakup/0000-0003-4443-3337; Moraru, Luminita/0000-0002-9121-5714; Shohib, Reham/0000-0001-8352-5491</t>
  </si>
  <si>
    <t>1310-1331</t>
  </si>
  <si>
    <t>10.7546/CRABS.2023.06.04</t>
  </si>
  <si>
    <t>WOS:001025506200005</t>
  </si>
  <si>
    <t>Ismael, HF; Sulaiman, TA; Nabi, HR; Shah, NA; Botmart, T</t>
  </si>
  <si>
    <t>Ismael, Hajar F.; Sulaiman, Tukur Abdulkadir; Nabi, Harivan R.; Shah, Nehad Ali; Botmart, Thongchai</t>
  </si>
  <si>
    <t>Multiple soliton, M-lump and interaction solutions to the (3+1)-dimensional soliton equation</t>
  </si>
  <si>
    <t>SULAIMAN, TUKUR ABDULKADIR/GSD-2604-2022; Ismael, Hajar Farhan/Q-8020-2017</t>
  </si>
  <si>
    <t>Ismael, Hajar Farhan/0000-0001-6189-9329</t>
  </si>
  <si>
    <t>FEB</t>
  </si>
  <si>
    <t>10.1016/j.rinp.2023.106220</t>
  </si>
  <si>
    <t>WOS:001025606100001</t>
  </si>
  <si>
    <t>Koc, E; Ciftci, F; Calik, H; Korkmaz, S; Koc, RC</t>
  </si>
  <si>
    <t>Koc, Erhan; Ciftci, Fatih; Calik, Hilal; Korkmaz, Seval; Koc, Rabia Cakir</t>
  </si>
  <si>
    <t>Methylprednisolone 100 mg tablet formulation with pea protein: experimental approaches over intestinal permeability and cytotoxicity</t>
  </si>
  <si>
    <t>DRUG DEVELOPMENT AND INDUSTRIAL PHARMACY</t>
  </si>
  <si>
    <t>Ciftci, Fatih/AHA-4524-2022</t>
  </si>
  <si>
    <t>0363-9045</t>
  </si>
  <si>
    <t>1520-5762</t>
  </si>
  <si>
    <t>JUL 3</t>
  </si>
  <si>
    <t>10.1080/03639045.2023.2234984</t>
  </si>
  <si>
    <t>WOS:001024157200001</t>
  </si>
  <si>
    <t>Altun, S; Ozdemir, N; Ozisik, M; Secer, A; Bayram, M</t>
  </si>
  <si>
    <t>Altun, Selvi; Ozdemir, Neslihan; Ozisik, Muslum; Secer, Aydin; Bayram, Mustafa</t>
  </si>
  <si>
    <t>Soliton solutions of Heisenberg spin chain equation with parabolic law nonlinearity</t>
  </si>
  <si>
    <t>Secer, Aydin/0000-0002-8372-2441; Ozisik, Muslum/0000-0001-6143-5380</t>
  </si>
  <si>
    <t>10.1007/s11082-023-04969-5</t>
  </si>
  <si>
    <t>WOS:001004939000024</t>
  </si>
  <si>
    <t>Tang, L; Biswas, A; Yildirim, Y; Alghamdi, AA</t>
  </si>
  <si>
    <t>Tang, Lu; Biswas, Anjan; Yildirim, Yakup; Alghamdi, Abdulah A.</t>
  </si>
  <si>
    <t>Bifurcation analysis and optical solitons for the concatenation model</t>
  </si>
  <si>
    <t>Yildirim, Yakup/HTO-9875-2023; Alghamdi, Abdulah A/JGD-3897-2023</t>
  </si>
  <si>
    <t>Yildirim, Yakup/0000-0003-4443-3337; Alghamdi, Abdulah A/0000-0002-8636-1960</t>
  </si>
  <si>
    <t>10.1016/j.physleta.2023.128943</t>
  </si>
  <si>
    <t>WOS:001021100400001</t>
  </si>
  <si>
    <t>Optical solitons for the dispersive Schrodinger-Hirota equation in the presence of spatio-temporal dispersion with parabolic law</t>
  </si>
  <si>
    <t>EUROPEAN PHYSICAL JOURNAL PLUS</t>
  </si>
  <si>
    <t>Ozisik, Muslum/AFQ-8653-2022; Secer, Aydin/C-5913-2013</t>
  </si>
  <si>
    <t>Ozisik, Muslum/0000-0001-6143-5380; Secer, Aydin/0000-0002-8372-2441; Bayram, Mustafa/0000-0002-2994-7201</t>
  </si>
  <si>
    <t>2190-5444</t>
  </si>
  <si>
    <t>JUN 21</t>
  </si>
  <si>
    <t>10.1140/epjp/s13360-023-04196-7</t>
  </si>
  <si>
    <t>WOS:001017458600003</t>
  </si>
  <si>
    <t>Bukun, Y; Zaim, M; Senel, M; Sagir, T; Kiyak, BY; Isik, S</t>
  </si>
  <si>
    <t>Bukun, Yalcin; Zaim, Merve; Senel, Mehmet; Sagir, Tugba; Kiyak, Bercem Yaman; Isik, Sevim</t>
  </si>
  <si>
    <t>Novel fluorescein isothiocyanate (FITC) cored PAMAM dendrimers as drug delivery agent</t>
  </si>
  <si>
    <t>INTERNATIONAL JOURNAL OF POLYMERIC MATERIALS AND POLYMERIC BIOMATERIALS</t>
  </si>
  <si>
    <t>0091-4037</t>
  </si>
  <si>
    <t>1563-535X</t>
  </si>
  <si>
    <t>2023 JUN 26</t>
  </si>
  <si>
    <t>10.1080/00914037.2023.2227314</t>
  </si>
  <si>
    <t>WOS:001017541300001</t>
  </si>
  <si>
    <t>Gulsen, S; Hashemi, MS; Alhefthi, R; Inc, M; Bicer, H</t>
  </si>
  <si>
    <t>Gulsen, Selahattin; Hashemi, M. S.; Alhefthi, Reem; Inc, Mustafa; Bicer, Harun</t>
  </si>
  <si>
    <t>Nonclassical symmetry analysis and heir-equations of forced Burger equation with time variable coefficients</t>
  </si>
  <si>
    <t>COMPUTATIONAL &amp; APPLIED MATHEMATICS</t>
  </si>
  <si>
    <t>Alhefthi, Reem/AAY-5593-2021; Inc, Mustafa/C-4307-2018</t>
  </si>
  <si>
    <t>Alhefthi, Reem/0000-0001-9344-2008; Inc, Mustafa/0000-0003-4996-8373</t>
  </si>
  <si>
    <t>2238-3603</t>
  </si>
  <si>
    <t>1807-0302</t>
  </si>
  <si>
    <t>JUL</t>
  </si>
  <si>
    <t>10.1007/s40314-023-02358-y</t>
  </si>
  <si>
    <t>WOS:001013384000002</t>
  </si>
  <si>
    <t>Shakir, AP; Sulaiman, TA; Ismael, HF; Shah, NA; Eldin, SM</t>
  </si>
  <si>
    <t>Shakir, Azad Piro; Sulaiman, Tukur Abdulkadir; Ismael, Hajar F.; Shah, Nehad Ali; Eldin, Sayed M.</t>
  </si>
  <si>
    <t>Multiple fusion solutions and other waves behavior to the Broer-Kaup-Kupershmidt system</t>
  </si>
  <si>
    <t>Ismael, Hajar Farhan/Q-8020-2017; SULAIMAN, TUKUR ABDULKADIR/GSD-2604-2022; Shah, Nehad Ali/AAH-3966-2020</t>
  </si>
  <si>
    <t>Ismael, Hajar Farhan/0000-0001-6189-9329; Shah, Nehad Ali/0000-0002-1949-5643</t>
  </si>
  <si>
    <t>JUL 1</t>
  </si>
  <si>
    <t>10.1016/j.aej.2023.05.052</t>
  </si>
  <si>
    <t>WOS:001013080500001</t>
  </si>
  <si>
    <t>Cinar, M; Cakicioglu, H; Secer, A; Ozisik, M; Bayram, M</t>
  </si>
  <si>
    <t>Cinar, Melih; Cakicioglu, Hasan; Secer, Aydin; Ozisik, Muslum; Bayram, Mustafa</t>
  </si>
  <si>
    <t>Optical solitons of improved perturbed nonlinear Schrodinger equation with cubic-quintic-septic and triple-power laws in optical metamaterials</t>
  </si>
  <si>
    <t>Cinar, Melih/AAZ-4661-2020; Ozisik, Muslum/AFQ-8653-2022; Secer, Aydin/C-5913-2013</t>
  </si>
  <si>
    <t>Cinar, Melih/0000-0002-4684-3631; Ozisik, Muslum/0000-0001-6143-5380; Secer, Aydin/0000-0002-8372-2441; Bayram, Mustafa/0000-0002-2994-7201</t>
  </si>
  <si>
    <t>10.1088/1402-4896/acde1b</t>
  </si>
  <si>
    <t>WOS:001012789600001</t>
  </si>
  <si>
    <t>Han, XL; Hashemi, MS; Samei, ME; Akgül, A; El Din, SM</t>
  </si>
  <si>
    <t>Han, Xiang-Lin; Hashemi, Mir Sajjad; Samei, Mohammad Esmael; Akgul, Ali; El Din, Sayed M.</t>
  </si>
  <si>
    <t>Analytical treatment on the nonlinear Schriidinger equation with the parabolic law</t>
  </si>
  <si>
    <t>Akgül, Ali/F-3909-2019; Samei, Mohammad Esmael/K-5481-2019; Hashemi, Mir Sajjad/M-4081-2015</t>
  </si>
  <si>
    <t>Akgül, Ali/0000-0001-9832-1424; Samei, Mohammad Esmael/0000-0002-5450-3127; Hashemi, Mir Sajjad/0000-0002-5529-3125</t>
  </si>
  <si>
    <t>10.1016/j.rinp.2023.106544</t>
  </si>
  <si>
    <t>WOS:001012311700001</t>
  </si>
  <si>
    <t>Arnous, AH; Biswas, A; Kara, AH; Yildirim, Y; Moraru, L; Iticescu, C; Moldovanu, S; Alghamdi, AA</t>
  </si>
  <si>
    <t>Arnous, Ahmed H. H.; Biswas, Anjan; Kara, Abdul H. H.; Yildirim, Yakup; Moraru, Luminita; Iticescu, Catalina; Moldovanu, Simona; Alghamdi, Abdulah A. A.</t>
  </si>
  <si>
    <t>Optical solitons and conservation laws for the concatenation model with spatio-temporal dispersion (internet traffic regulation)</t>
  </si>
  <si>
    <t>Iticescu, Catalina/ITU-6856-2023; Alghamdi, Abdulah A/JGD-3897-2023; Yildirim, Yakup/HTO-9875-2023; Moraru, Luminita/A-8532-2012</t>
  </si>
  <si>
    <t>Iticescu, Catalina/0000-0001-8350-9424; Alghamdi, Abdulah A/0000-0002-8636-1960; Yildirim, Yakup/0000-0003-4443-3337; Moraru, Luminita/0000-0002-9121-5714</t>
  </si>
  <si>
    <t>JUN 19</t>
  </si>
  <si>
    <t>10.1051/jeos/2023031</t>
  </si>
  <si>
    <t>WOS:001010355600002</t>
  </si>
  <si>
    <t>Discovering optical soliton solutions in the Biswas-Milovic equation through five innovative approaches</t>
  </si>
  <si>
    <t>OPTIK</t>
  </si>
  <si>
    <t>Ozisik, Muslum/0000-0001-6143-5380; Secer, Aydin/0000-0002-8372-2441</t>
  </si>
  <si>
    <t>0030-4026</t>
  </si>
  <si>
    <t>1618-1336</t>
  </si>
  <si>
    <t>10.1016/j.ijleo.2023.170986</t>
  </si>
  <si>
    <t>WOS:001011572400001</t>
  </si>
  <si>
    <t>Yalcinkaya, I; El-Metwally, H; Bayram, M; Tollu, DT</t>
  </si>
  <si>
    <t>Yalcinkaya, Ibrahim; El-Metwally, Hamdy; Bayram, Mustafa; Tollu, Durhasan Turgut</t>
  </si>
  <si>
    <t>On the dynamics of a higher-order fuzzy difference equation with rational terms</t>
  </si>
  <si>
    <t>SOFT COMPUTING</t>
  </si>
  <si>
    <t>1432-7643</t>
  </si>
  <si>
    <t>1433-7479</t>
  </si>
  <si>
    <t>2023 JUN 9</t>
  </si>
  <si>
    <t>10.1007/s00500-023-08586-y</t>
  </si>
  <si>
    <t>WOS:001005845600008</t>
  </si>
  <si>
    <t>Onder, I; Esen, H; Secer, A; Ozisik, M; Bayram, M</t>
  </si>
  <si>
    <t>Onder, Ismail; Esen, Handenur; Secer, Aydin; Ozisik, Muslum; Bayram, Mustafa</t>
  </si>
  <si>
    <t>Optical soliton solutions of dispersive Schrodinger-Hirota equation with chromatic and inter-modal dispersion in a couple of law medium</t>
  </si>
  <si>
    <t>Önder, İsmail/AAZ-4533-2020; Secer, Aydin/C-5913-2013; Ozisik, Muslum/AFQ-8653-2022</t>
  </si>
  <si>
    <t>Önder, İsmail/0000-0001-8380-6381; Secer, Aydin/0000-0002-8372-2441; Ozisik, Muslum/0000-0001-6143-5380</t>
  </si>
  <si>
    <t>10.1007/s11082-023-05032-z</t>
  </si>
  <si>
    <t>WOS:001007878700006</t>
  </si>
  <si>
    <t>Cakicioglu, H; Ozisik, M; Secer, A; Bayram, M</t>
  </si>
  <si>
    <t>Cakicioglu, Hasan; Ozisik, Muslum; Secer, Aydin; Bayram, Mustafa</t>
  </si>
  <si>
    <t>Kink Soliton Dynamic of the (2+1)-Dimensional Integro-Differential Jaulent-Miodek Equation via a Couple of Integration Techniques</t>
  </si>
  <si>
    <t>SYMMETRY-BASEL</t>
  </si>
  <si>
    <t>2073-8994</t>
  </si>
  <si>
    <t>MAY 16</t>
  </si>
  <si>
    <t>10.3390/sym15051090</t>
  </si>
  <si>
    <t>WOS:000997946000001</t>
  </si>
  <si>
    <t>Das, A; Karmakar, B; Biswas, A; Yildirim, Y; Alghamdi, AA</t>
  </si>
  <si>
    <t>Das, Amiya; Karmakar, Biren; Biswas, Anjan; Yildirim, Yakup; Alghamdi, Abdulah A.</t>
  </si>
  <si>
    <t>Chirped periodic waves and solitary waves for a generalized derivative resonant nonlinear Schrodinger equation with cubic-quintic nonlinearity</t>
  </si>
  <si>
    <t>10.1007/s11071-023-08640-2</t>
  </si>
  <si>
    <t>WOS:001006609100002</t>
  </si>
  <si>
    <t>Tarla, S; Ali, KK; Yusuf, A; Yilmazer, R</t>
  </si>
  <si>
    <t>Tarla, Sibel; Ali, Karmina K.; Yusuf, Abdullahi; Yilmazer, Resat</t>
  </si>
  <si>
    <t>Applications of the generalized nonlinear evolution equation with symbolic computation approach</t>
  </si>
  <si>
    <t>MODERN PHYSICS LETTERS B</t>
  </si>
  <si>
    <t>0217-9849</t>
  </si>
  <si>
    <t>1793-6640</t>
  </si>
  <si>
    <t>AUG 30</t>
  </si>
  <si>
    <t>10.1142/S0217984923500732</t>
  </si>
  <si>
    <t>WOS:000998726700003</t>
  </si>
  <si>
    <t>Ali, KK; Tarla, S; Yusuf, A</t>
  </si>
  <si>
    <t>Ali, Karmina K.; Tarla, Sibel; Yusuf, Abdullahi</t>
  </si>
  <si>
    <t>Quantum-mechanical properties of long-lived optical pulses in the fourth-order KdV-type hierarchy nonlinear model</t>
  </si>
  <si>
    <t>10.1007/s11082-023-04817-6</t>
  </si>
  <si>
    <t>WOS:000988795800001</t>
  </si>
  <si>
    <t>Iqbal, I; Rehman, HU; Mirzazadeh, M; Hashemi, MS</t>
  </si>
  <si>
    <t>Iqbal, Ifrah; Rehman, Hamood Ur; Mirzazadeh, Mohammad; Hashemi, Mir Sajjad</t>
  </si>
  <si>
    <t>Retrieval of optical solitons for nonlinear models with Kudryashov's quintuple power law and dual-form nonlocal nonlinearity</t>
  </si>
  <si>
    <t>Mirzazadeh, Mohammad/Y-3202-2019; Hashemi, Mir Sajjad/M-4081-2015</t>
  </si>
  <si>
    <t>10.1007/s11082-023-04866-x</t>
  </si>
  <si>
    <t>WOS:000988795800031</t>
  </si>
  <si>
    <t>Hashemi, MS; Mirzazadeh, M; Ahmad, H</t>
  </si>
  <si>
    <t>Hashemi, M. S.; Mirzazadeh, M.; Ahmad, Hijaz</t>
  </si>
  <si>
    <t>A reduction technique to solve the (2+1)-dimensional KdV equations with time local fractional derivatives</t>
  </si>
  <si>
    <t>Mirzazadeh, Mohammad/Y-3202-2019; Ahmad, Hijaz/H-5958-2018</t>
  </si>
  <si>
    <t>Ahmad, Hijaz/0000-0002-5438-5407</t>
  </si>
  <si>
    <t>10.1007/s11082-023-04917-3</t>
  </si>
  <si>
    <t>WOS:001002626600001</t>
  </si>
  <si>
    <t>Onder, I; Cinar, M; Secer, A; Bayram, M</t>
  </si>
  <si>
    <t>Onder, Ismail; Cinar, Melih; Secer, A.; Bayram, Mustafa</t>
  </si>
  <si>
    <t>On soliton solutions of the modified equal width equation</t>
  </si>
  <si>
    <t>ENGINEERING COMPUTATIONS</t>
  </si>
  <si>
    <t>Cinar, Melih/AAZ-4661-2020; Secer, Aydin/C-5913-2013; Önder, İsmail/AAZ-4533-2020</t>
  </si>
  <si>
    <t>Cinar, Melih/0000-0002-4684-3631; Secer, Aydin/0000-0002-8372-2441; Önder, İsmail/0000-0001-8380-6381; Bayram, Mustafa/0000-0002-2994-7201</t>
  </si>
  <si>
    <t>0264-4401</t>
  </si>
  <si>
    <t>1758-7077</t>
  </si>
  <si>
    <t>JUL 14</t>
  </si>
  <si>
    <t>10.1108/EC-08-2022-0529</t>
  </si>
  <si>
    <t>WOS:001003940100001</t>
  </si>
  <si>
    <t>Mirzazadeh, M; Sharif, A; Hashemi, MS; Akgül, A; El Din, SM</t>
  </si>
  <si>
    <t>Mirzazadeh, Mohammad; Sharif, A.; Hashemi, Mir Sajjad; Akgul, Ali; El Din, Sayed M.</t>
  </si>
  <si>
    <t>Optical solitons with an extended (3</t>
  </si>
  <si>
    <t>Akgül, Ali/F-3909-2019; Mirzazadeh, Mohammad/Y-3202-2019; Hashemi, Mir Sajjad/M-4081-2015</t>
  </si>
  <si>
    <t>Akgül, Ali/0000-0001-9832-1424; Hashemi, Mir Sajjad/0000-0002-5529-3125</t>
  </si>
  <si>
    <t>10.1016/j.rinp.2023.106521</t>
  </si>
  <si>
    <t>WOS:001001437400001</t>
  </si>
  <si>
    <t>Triki, H; Mirzazadeh, M; Ahmed, HM; Samir, I; Hashemi, MS</t>
  </si>
  <si>
    <t>Triki, Houria; Mirzazadeh, M.; Ahmed, Hamdy M.; Samir, Islam; Hashemi, M. S.</t>
  </si>
  <si>
    <t>Higher-order Sasa-Satsuma equation: Nucci's reduction and soliton solutions</t>
  </si>
  <si>
    <t>MAY 29</t>
  </si>
  <si>
    <t>10.1140/epjp/s13360-023-04127-6</t>
  </si>
  <si>
    <t>WOS:000997182100006</t>
  </si>
  <si>
    <t>Muniyappan, A; Sharmila, M; Priya, EK; Sumithra, S; Biswas, A; Yildirim, Y; Aphane, M; Moshokoa, SP; Alshehri, HM</t>
  </si>
  <si>
    <t>Muniyappan, Annamalai; Sharmila, Muthuvel; Priya, Elumalai Kaviya; Sumithra, Sekar; Biswas, Anjan; Yildirim, Yakup; Aphane, Maggie; Moshokoa, Seithuti P.; Alshehri, Hashim M.</t>
  </si>
  <si>
    <t>W-shaped chirp free and chirped bright, dark solitons for perturbed nonlinear Schro•dinger equation in nonlinear optical fibers</t>
  </si>
  <si>
    <t>A, Muniyappan/N-3368-2013; Yildirim, Yakup/HTO-9875-2023</t>
  </si>
  <si>
    <t>A, Muniyappan/0000-0003-1891-011X; Yildirim, Yakup/0000-0003-4443-3337</t>
  </si>
  <si>
    <t>10.3176/proc.2023.2.04</t>
  </si>
  <si>
    <t>WOS:000998113400003</t>
  </si>
  <si>
    <t>Biswas, A; Vega-Guzmán, JM; Yildirim, Y; Moshokoa, SP; Aphane, M; Alghamdi, AA</t>
  </si>
  <si>
    <t>Biswas, Anjan; Vega-Guzman, Jose M.; Yildirim, Yakup; Moshokoa, Seithuti P.; Aphane, Maggie; Alghamdi, Abdulah A.</t>
  </si>
  <si>
    <t>Optical solitons for the concatenation model with power-law nonlinearity: undetermined coefficients</t>
  </si>
  <si>
    <t>Alghamdi, Abdulah A/JGD-3897-2023; Yildirim, Yakup/HTO-9875-2023</t>
  </si>
  <si>
    <t>Alghamdi, Abdulah A/0000-0002-8636-1960; Yildirim, Yakup/0000-0003-4443-3337</t>
  </si>
  <si>
    <t>10.3116/16091833/24/3/185/2023</t>
  </si>
  <si>
    <t>WOS:000999141800001</t>
  </si>
  <si>
    <t>Younas, U; Sulaiman, TA; Ismael, HF; Ren, JL; Yusuf, A</t>
  </si>
  <si>
    <t>Younas, Usman; Sulaiman, T. A.; Ismael, Hajar F. F.; Ren, Jingli; Yusuf, Abdullahi</t>
  </si>
  <si>
    <t>The study of nonlinear dispersive wave propagation pattern to Sharma-Tasso-Olver-Burgers equation</t>
  </si>
  <si>
    <t>INTERNATIONAL JOURNAL OF MODERN PHYSICS B</t>
  </si>
  <si>
    <t>younas, usman/GNP-1103-2022; Ismael, Hajar Farhan/Q-8020-2017; SULAIMAN, TUKUR ABDULKADIR/GSD-2604-2022</t>
  </si>
  <si>
    <t>Ismael, Hajar Farhan/0000-0001-6189-9329;</t>
  </si>
  <si>
    <t>0217-9792</t>
  </si>
  <si>
    <t>1793-6578</t>
  </si>
  <si>
    <t>2023 APR 27</t>
  </si>
  <si>
    <t>10.1142/S0217979224501121</t>
  </si>
  <si>
    <t>WOS:000980442300001</t>
  </si>
  <si>
    <t>Hashemi, MS; Wazwaz, AM</t>
  </si>
  <si>
    <t>Hashemi, Mir Sajjad; Wazwaz, Abdul-Majid</t>
  </si>
  <si>
    <t>Novel exact solutions to a coupled Schrodinger-KdV equations in the interactions of capillary-gravity waves</t>
  </si>
  <si>
    <t>10.1007/s11082-023-04826-5</t>
  </si>
  <si>
    <t>WOS:000981630700020</t>
  </si>
  <si>
    <t>Ismael, HF; Sulaiman, TA</t>
  </si>
  <si>
    <t>Ismael, Hajar Farhan; Sulaiman, Tukur Abdulkadir</t>
  </si>
  <si>
    <t>On the dynamics of the nonautonomous multi-soliton, multi-lump waves and their collision phenomena to a (3+1)-dimensional nonlinear model</t>
  </si>
  <si>
    <t>Ismael, Hajar Farhan/Q-8020-2017; SULAIMAN, TUKUR ABDULKADIR/GSD-2604-2022</t>
  </si>
  <si>
    <t>10.1016/j.chaos.2023.113213</t>
  </si>
  <si>
    <t>WOS:000997693000001</t>
  </si>
  <si>
    <t>Malik, S; Kumar, S; Biswas, A; Yildirim, Y; Moraru, L; Moldovanu, S; Iticescu, C; Moshokoa, SP; Bibicu, D; Alotaibi, A</t>
  </si>
  <si>
    <t>Malik, Sandeep; Kumar, Sachin; Biswas, Anjan; Yildirim, Yakup; Moraru, Luminita; Moldovanu, Simona; Iticescu, Catalina; Moshokoa, Seithuti P.; Bibicu, Dorin; Alotaibi, Abdulaziz</t>
  </si>
  <si>
    <t>Gap Solitons in Fiber Bragg Gratings Having Polynomial Law of Nonlinear Refractive Index and Cubic-Quartic Dispersive Reflectivity by Lie Symmetry</t>
  </si>
  <si>
    <t>Yildirim, Yakup/HTO-9875-2023; Moraru, Luminita/A-8532-2012; Iticescu, Catalina/ITU-6856-2023</t>
  </si>
  <si>
    <t>Yildirim, Yakup/0000-0003-4443-3337; Moraru, Luminita/0000-0002-9121-5714; Iticescu, Catalina/0000-0001-8350-9424; Moldovanu, Simona/0000-0002-5934-329X; Malik, Sandeep/0000-0003-1236-2941</t>
  </si>
  <si>
    <t>APR 23</t>
  </si>
  <si>
    <t>10.3390/sym15050963</t>
  </si>
  <si>
    <t>WOS:000998003200001</t>
  </si>
  <si>
    <t>Yépez-Martínez, H; Hashemi, MS; Alshomrani, AS; Mustafa, I</t>
  </si>
  <si>
    <t>Yepez-Martinez, Huitzilin; Hashemi, Mir Sajjad; Alshomrani, Ali Saleh; Inc, Mustafa</t>
  </si>
  <si>
    <t>Analytical solutions for nonlinear systems using Nucci's reduction approach and generalized projective Riccati equations</t>
  </si>
  <si>
    <t>AIMS MATHEMATICS</t>
  </si>
  <si>
    <t>Hashemi, Mir Sajjad/0000-0002-5529-3125; Yepez-Martinez, Huitzilin/0000-0002-8532-5669</t>
  </si>
  <si>
    <t>2473-6988</t>
  </si>
  <si>
    <t>10.3934/math.2023852</t>
  </si>
  <si>
    <t>WOS:000994201000006</t>
  </si>
  <si>
    <t>Xu, YJ; Hashemi, MS</t>
  </si>
  <si>
    <t>Xu, Yun-Jie; Hashemi, Mir Sajjad</t>
  </si>
  <si>
    <t>Exact solutions for porous fins under a uniform magnetic field: A novel reduction method</t>
  </si>
  <si>
    <t>CASE STUDIES IN THERMAL ENGINEERING</t>
  </si>
  <si>
    <t>2214-157X</t>
  </si>
  <si>
    <t>10.1016/j.csite.2023.103013</t>
  </si>
  <si>
    <t>WOS:000989518800001</t>
  </si>
  <si>
    <t>Demir, N; Dokur, M; Agdogan, O; Koc, S; Karadag, M; Dokur, IF</t>
  </si>
  <si>
    <t>Demir, Necdet; Dokur, Mehmet; Agdogan, Ozgur; Koc, Suna; Karadag, Mehmet; Dokur, Ibrahim Fikri</t>
  </si>
  <si>
    <t>Electric scooters as a silent source of danger in increasing use among young people: a single-center in-depth accident analysis</t>
  </si>
  <si>
    <t>ULUSAL TRAVMA VE ACIL CERRAHI DERGISI-TURKISH JOURNAL OF TRAUMA &amp; EMERGENCY SURGERY</t>
  </si>
  <si>
    <t>1306-696X</t>
  </si>
  <si>
    <t>1307-7945</t>
  </si>
  <si>
    <t>10.14744/tjtes.2023.15507</t>
  </si>
  <si>
    <t>WOS:000988268000008</t>
  </si>
  <si>
    <t>Arnous, AH; Biswas, A; Yildirim, Y; Moraru, L; Aphane, M; Moshokoa, SP; Alshehri, HM</t>
  </si>
  <si>
    <t>Arnous, Ahmed H.; Biswas, Anjan; Yildirim, Yakup; Moraru, Luminita; Aphane, Maggie; Moshokoa, Seithuti P.; Alshehri, Hashim M.</t>
  </si>
  <si>
    <t>Quiescent optical solitons with Kudryashov's generalized quintuple- power and nonlocal nonlinearity having nonlinear chromatic dispersion: generalized temporal evolution</t>
  </si>
  <si>
    <t>Moraru, Luminita/A-8532-2012; Yildirim, Yakup/HTO-9875-2023</t>
  </si>
  <si>
    <t>Moraru, Luminita/0000-0002-9121-5714; Yildirim, Yakup/0000-0003-4443-3337</t>
  </si>
  <si>
    <t>10.3116/16091833/24/2/105/2023</t>
  </si>
  <si>
    <t>WOS:000988767100001</t>
  </si>
  <si>
    <t>Kukkar, A; Kumar, S; Malik, S; Biswas, A; Yildirim, Y; Moshokoa, SP; Khan, S; Alghamdi, AA</t>
  </si>
  <si>
    <t>Kukkar, Akshat; Kumar, Sachin; Malik, Sandeep; Biswas, Anjan; Yildirim, Yakup; Moshokoa, Seithuti P.; Khan, Salam; Alghamdi, Abdulah A.</t>
  </si>
  <si>
    <t>Optical solitons for the concatenation model with Kurdryashov's approaches</t>
  </si>
  <si>
    <t>malik, sandeep/AAQ-7820-2021; Yildirim, Yakup/HTO-9875-2023; Alghamdi, Abdulah A/JGD-3897-2023</t>
  </si>
  <si>
    <t>malik, sandeep/0000-0003-1236-2941; Yildirim, Yakup/0000-0003-4443-3337; Alghamdi, Abdulah A/0000-0002-8636-1960</t>
  </si>
  <si>
    <t>10.3116/16091833/24/2/155/2023</t>
  </si>
  <si>
    <t>WOS:000988767100005</t>
  </si>
  <si>
    <t>Arnous, AH; Biswas, A; Yildirim, Y; Moraru, L; Moldovanu, S; Alghamdi, AA</t>
  </si>
  <si>
    <t>Arnous, Ahmed H.; Biswas, Anjan; Yildirim, Yakup; Moraru, Luminita; Moldovanu, Simona; Alghamdi, Abdulah A.</t>
  </si>
  <si>
    <t>Quiescent optical solitons with complex Ginzburg-Landau equation having a dozen forms of self-phase modulation</t>
  </si>
  <si>
    <t>Yildirim, Yakup/HTO-9875-2023; Alghamdi, Abdulah A/JGD-3897-2023; Moraru, Luminita/A-8532-2012</t>
  </si>
  <si>
    <t>Yildirim, Yakup/0000-0003-4443-3337; Alghamdi, Abdulah A/0000-0002-8636-1960; Moraru, Luminita/0000-0002-9121-5714; Moldovanu, Simona/0000-0002-5934-329X</t>
  </si>
  <si>
    <t>10.1016/j.heliyon.2023.e15661</t>
  </si>
  <si>
    <t>WOS:000990257000001</t>
  </si>
  <si>
    <t>Djeghab, L; Daoui, AK; Triki, H; Hu, QP; Zhou, Q; Biswas, A; Yildirim, Y; Alghamdi, AA; Hamaizi, Y</t>
  </si>
  <si>
    <t>Djeghab, Laid; Daoui, Abdel Kader; Triki, Houria; Hu, Qingping; Zhou, Qin; Biswas, Anjan; Yildirim, Yakup; Alghamdi, Abdulah A.; Hamaizi, Yamina</t>
  </si>
  <si>
    <t>Propagation of chirped gray solitons in weakly nonlocal media with parabolic law nonlinearity and spatio-temporal dispersion</t>
  </si>
  <si>
    <t>Alghamdi, Abdulah A/JGD-3897-2023; Zhou, Qin/B-2296-2012; Yildirim, Yakup/HTO-9875-2023</t>
  </si>
  <si>
    <t>Alghamdi, Abdulah A/0000-0002-8636-1960; Zhou, Qin/0000-0001-5334-7188; Yildirim, Yakup/0000-0003-4443-3337</t>
  </si>
  <si>
    <t>JUL 5</t>
  </si>
  <si>
    <t>10.1016/j.physleta.2023.128859</t>
  </si>
  <si>
    <t>WOS:000989492500001</t>
  </si>
  <si>
    <t>Sezer, HB; Bohu, Y; Hardy, A; Lefevre, N; Sezer, A</t>
  </si>
  <si>
    <t>Sezer, Hasan Basri; Bohu, Yoann; Hardy, Alexandre; Lefevre, Nicolas; Sezer, Aysun</t>
  </si>
  <si>
    <t>Relationship of Altmetric Attention Score, Twitter Performance, and Dimensions Badge Value With Traditional Metrics in Top-Cited Anterior Cruciate Ligament Research Studies</t>
  </si>
  <si>
    <t>ORTHOPAEDIC JOURNAL OF SPORTS MEDICINE</t>
  </si>
  <si>
    <t>2325-9671</t>
  </si>
  <si>
    <t>10.1177/23259671231166701</t>
  </si>
  <si>
    <t>WOS:000981968400001</t>
  </si>
  <si>
    <t>Biswas, A; Vega-Guzman, J; Yildirim, Y; Moraru, L; Iticescu, C; Alghamdi, AA</t>
  </si>
  <si>
    <t>Biswas, Anjan; Vega-Guzman, Jose; Yildirim, Yakup; Moraru, Luminita; Iticescu, Catalina; Alghamdi, Abdulah A.</t>
  </si>
  <si>
    <t>Optical Solitons for the Concatenation Model with Differential Group Delay: Undetermined Coefficients</t>
  </si>
  <si>
    <t>MATHEMATICS</t>
  </si>
  <si>
    <t>Alghamdi, Abdulah A/JGD-3897-2023; Yildirim, Yakup/HTO-9875-2023; Iticescu, Catalina/ITU-6856-2023; Moraru, Luminita/A-8532-2012</t>
  </si>
  <si>
    <t>Alghamdi, Abdulah A/0000-0002-8636-1960; Yildirim, Yakup/0000-0003-4443-3337; Iticescu, Catalina/0000-0001-8350-9424; Moraru, Luminita/0000-0002-9121-5714</t>
  </si>
  <si>
    <t>2227-7390</t>
  </si>
  <si>
    <t>APR 24</t>
  </si>
  <si>
    <t>10.3390/math11092012</t>
  </si>
  <si>
    <t>WOS:000987419400001</t>
  </si>
  <si>
    <t>Yao, SW; Ullah, N; Rehman, HU; Hashemi, MS; Mirzazadeh, M; Inc, M</t>
  </si>
  <si>
    <t>Yao, Shao-Wen; Ullah, Naeem; Ur Rehman, Hamood; Hashemi, Mir Sajjad; Mirzazadeh, Mohammad; Inc, Mustafa</t>
  </si>
  <si>
    <t>Dynamics on novel wave structures of non-linear Schrodinger equation via extended hyperbolic function method</t>
  </si>
  <si>
    <t>10.1016/j.rinp.2023.106448</t>
  </si>
  <si>
    <t>WOS:000983320900001</t>
  </si>
  <si>
    <t>Bayazit, EC; Sahingoz, OK; Dogan, B</t>
  </si>
  <si>
    <t>Bayazit, Esra Calik; Sahingoz, Ozgur Koray; Dogan, Buket</t>
  </si>
  <si>
    <t>Deep Learning based Malware Detection for Android Systems: A Comparative Analysis</t>
  </si>
  <si>
    <t>TEHNICKI VJESNIK-TECHNICAL GAZETTE</t>
  </si>
  <si>
    <t>Doğan, Buket/AAB-8253-2019</t>
  </si>
  <si>
    <t>Doğan, Buket/0000-0003-1062-2439; CALIK BAYAZIT, ESRA/0000-0002-6813-1037</t>
  </si>
  <si>
    <t>1330-3651</t>
  </si>
  <si>
    <t>1848-6339</t>
  </si>
  <si>
    <t>10.17559/TV-20220907113227</t>
  </si>
  <si>
    <t>WOS:000975513400012</t>
  </si>
  <si>
    <t>Rezazadeh, H; Batool, F; Inc, M; Akinyemi, L; Hashemi, MS</t>
  </si>
  <si>
    <t>Rezazadeh, Hadi; Batool, Fiza; Inc, Mustafa; Akinyemi, Lanre; Hashemi, Mir Sajjad</t>
  </si>
  <si>
    <t>Exact traveling wave solutions of generalized fractional Tzitzeica-type nonlinear evolution equations in nonlinear optics</t>
  </si>
  <si>
    <t>Hashemi, Mir Sajjad/M-4081-2015; Akinyemi, Lanre/AAY-4403-2020; Rezazadeh, Hadi/AAB-2926-2020; Inc, Mustafa/C-4307-2018</t>
  </si>
  <si>
    <t>Hashemi, Mir Sajjad/0000-0002-5529-3125; Akinyemi, Lanre/0000-0002-5920-250X; Rezazadeh, Hadi/0000-0003-3800-8406; Inc, Mustafa/0000-0003-4996-8373</t>
  </si>
  <si>
    <t>10.1007/s11082-023-04770-4</t>
  </si>
  <si>
    <t>WOS:000967307300009</t>
  </si>
  <si>
    <t>Malik, S; Kumar, S; Biswas, A; Yildirim, Y; Moraru, L; Moldovanu, S; Iticescu, C; Alotaibi, A</t>
  </si>
  <si>
    <t>Malik, Sandeep; Kumar, Sachin; Biswas, Anjan; Yildirim, Yakup; Moraru, Luminita; Moldovanu, Simona; Iticescu, Catalina; Alotaibi, Abdulaziz</t>
  </si>
  <si>
    <t>Highly Dispersive Optical Solitons in the Absence of Self-Phase Modulation by Lie Symmetry</t>
  </si>
  <si>
    <t>Iticescu, Catalina/ITU-6856-2023; Moraru, Luminita/A-8532-2012; malik, sandeep/AAQ-7820-2021; Yildirim, Yakup/HTO-9875-2023</t>
  </si>
  <si>
    <t>Iticescu, Catalina/0000-0001-8350-9424; Moraru, Luminita/0000-0002-9121-5714; malik, sandeep/0000-0003-1236-2941; Yildirim, Yakup/0000-0003-4443-3337; Moldovanu, Simona/0000-0002-5934-329X</t>
  </si>
  <si>
    <t>10.3390/sym15040886</t>
  </si>
  <si>
    <t>WOS:000978127000001</t>
  </si>
  <si>
    <t>Soltani, M; Triki, H; Azzouzi, F; Sun, YZ; Biswas, A; Yildirim, Y; Alshehri, HM; Zhou, Q</t>
  </si>
  <si>
    <t>Soltani, Mourad; Triki, Houria; Azzouzi, Faisal; Sun, Yunzhou; Biswas, Anjan; Yildirim, Yakup; Alshehri, Hashim M.; Zhou, Qin</t>
  </si>
  <si>
    <t>Pure-quartic optical solitons and modulational instability analysis with cubic-quintic nonlinearity</t>
  </si>
  <si>
    <t>Yildirim, Yakup/HTO-9875-2023; Zhou, Qin/B-2296-2012</t>
  </si>
  <si>
    <t>Yildirim, Yakup/0000-0003-4443-3337; Zhou, Qin/0000-0001-5334-7188</t>
  </si>
  <si>
    <t>10.1016/j.chaos.2023.113212</t>
  </si>
  <si>
    <t>WOS:000970782300001</t>
  </si>
  <si>
    <t>Ismael, HF; Nabi, HR; Sulaiman, TA; Shah, NA; Ali, MR</t>
  </si>
  <si>
    <t>Ismael, Hajar F.; Nabi, Harivan R.; Sulaiman, Tukur Abdulkadir; Shah, Nehad Ali; Ali, Mohamed R.</t>
  </si>
  <si>
    <t>Multiple soliton and M-lump waves to a generalized B-type Kadomtsev-Petviashvili equation</t>
  </si>
  <si>
    <t>SULAIMAN, TUKUR ABDULKADIR/GSD-2604-2022; Ali, Mohamed Reda/B-8932-2019; Ismael, Hajar Farhan/Q-8020-2017; Shah, Nehad Ali/AAH-3966-2020; Ali, Mohamed Reda Othman/ABI-6395-2020</t>
  </si>
  <si>
    <t>Ali, Mohamed Reda/0000-0002-0795-0709; Ismael, Hajar Farhan/0000-0001-6189-9329; Shah, Nehad Ali/0000-0002-1949-5643; Ali, Mohamed Reda Othman/0000-0001-7000-7935</t>
  </si>
  <si>
    <t>10.1016/j.rinp.2023.106402</t>
  </si>
  <si>
    <t>WOS:000976401100001</t>
  </si>
  <si>
    <t>Yildirim, Y; Biswas, A; Moraru, L; Alghamdi, AA</t>
  </si>
  <si>
    <t>Yildirim, Yakup; Biswas, Anjan; Moraru, Luminita; Alghamdi, Abdulah A.</t>
  </si>
  <si>
    <t>Quiescent Optical Solitons for the Concatenation Model with Nonlinear Chromatic Dispersion</t>
  </si>
  <si>
    <t>Yildirim, Yakup/0000-0003-4443-3337; Alghamdi, Abdulah A/0000-0002-8636-1960; Moraru, Luminita/0000-0002-9121-5714</t>
  </si>
  <si>
    <t>10.3390/math11071709</t>
  </si>
  <si>
    <t>WOS:000969639500001</t>
  </si>
  <si>
    <t>Quiescent optical solitons with Kudryashov?s law of nonlinear refractive index</t>
  </si>
  <si>
    <t>10.1016/j.rinp.2023.106394</t>
  </si>
  <si>
    <t>WOS:000968902000001</t>
  </si>
  <si>
    <t>Bulut, Z; Abul, N; Poslu, AH; Gülcin, I; Ece, A; Erçag, E; Koz, O; Koz, G</t>
  </si>
  <si>
    <t>Bulut, Zafer; Abul, Nurgul; Poslu, Ayse Halic; Gulcin, Ilhami; Ece, Abdulilah; Ercag, Erol; Koz, Omer; Koz, Gamze</t>
  </si>
  <si>
    <t>Structural characterization and biological evaluation of uracil-appended benzylic amines as acetylcholinesterase and carbonic anhydrase I and II inhibitors</t>
  </si>
  <si>
    <t>JOURNAL OF MOLECULAR STRUCTURE</t>
  </si>
  <si>
    <t>KOZ, ÖMER/A-7019-2016; Gulcin, ilhami/F-1428-2014; KOZ, GAMZE/HLV-9588-2023; Ece, Abdulilah/W-4165-2017</t>
  </si>
  <si>
    <t>KOZ, ÖMER/0000-0002-2882-6811; Gulcin, ilhami/0000-0001-5993-1668; KOZ, GAMZE/0000-0003-3276-1413; Ece, Abdulilah/0000-0002-3087-5145; HALIC POSLU, AYSE/0000-0001-8705-6522</t>
  </si>
  <si>
    <t>0022-2860</t>
  </si>
  <si>
    <t>1872-8014</t>
  </si>
  <si>
    <t>MAY 15</t>
  </si>
  <si>
    <t>10.1016/j.molstruc.2023.135047</t>
  </si>
  <si>
    <t>WOS:000964028200001</t>
  </si>
  <si>
    <t>Hashemi, MS; Mirzazadeh, M</t>
  </si>
  <si>
    <t>Hashemi, Mir Sajjad; Mirzazadeh, Mohammad</t>
  </si>
  <si>
    <t>Optical solitons of the perturbed nonlinear Schr?dinger equation using Lie symmetry method</t>
  </si>
  <si>
    <t>10.1016/j.ijleo.2023.170816</t>
  </si>
  <si>
    <t>WOS:000971809100001</t>
  </si>
  <si>
    <t>Alquran, M; Sulaiman, TA; Yusuf, A; Alshomrani, AS; Baleanu, D</t>
  </si>
  <si>
    <t>Alquran, Marwan; Sulaiman, Tukur Abdulkadir; Yusuf, Abdullahi; Alshomrani, Ali S.; Baleanu, Dumitru</t>
  </si>
  <si>
    <t>Nonautonomous lump-periodic and analytical solutions tothe (3+1)-dimensional generalized Kadomtsev-Petviashviliequation</t>
  </si>
  <si>
    <t>Baleanu, Dumitru/B-9936-2012; SULAIMAN, TUKUR ABDULKADIR/GSD-2604-2022; Alquran, Marwan/IUP-3798-2023</t>
  </si>
  <si>
    <t>Baleanu, Dumitru/0000-0002-0286-7244; Alquran, Marwan/0000-0003-3901-9270</t>
  </si>
  <si>
    <t>10.1007/s11071-023-08403-z</t>
  </si>
  <si>
    <t>WOS:000963875400003</t>
  </si>
  <si>
    <t>Kara, S; Uzunoglu, CP; Isçi, ET; Atalar, F; Ugur, M</t>
  </si>
  <si>
    <t>Kara, S.; Uzunoglu, C. P.; Isci, E. T.; Atalar, F.; Ugur, M.</t>
  </si>
  <si>
    <t>Electromagnetic investigation of neuron growth by using pulsed electromagnetic field stimulation</t>
  </si>
  <si>
    <t>BIOMEDICAL SIGNAL PROCESSING AND CONTROL</t>
  </si>
  <si>
    <t>uzunoglu, cengiz polat/L-4782-2013; ATALAR, Fatih/D-2605-2019</t>
  </si>
  <si>
    <t>uzunoglu, cengiz polat/0000-0002-4891-3963; ATALAR, Fatih/0000-0002-0179-3108; UGUR, Mukden/0000-0002-3399-9346</t>
  </si>
  <si>
    <t>1746-8094</t>
  </si>
  <si>
    <t>1746-8108</t>
  </si>
  <si>
    <t>10.1016/j.bspc.2023.104739</t>
  </si>
  <si>
    <t>WOS:000964811600001</t>
  </si>
  <si>
    <t>Onder, I; Secer, A; Ozisik, M; Bayram, M</t>
  </si>
  <si>
    <t>Onder, Ismail; Secer, Aydin; Ozisik, Muslum; Bayram, Mustafa</t>
  </si>
  <si>
    <t>Investigation of optical soliton solutions for the perturbed Gerdjikov-Ivanov equation with full-nonlinearity</t>
  </si>
  <si>
    <t>Ozisik, Muslum/AFQ-8653-2022; Secer, Aydin/C-5913-2013; Önder, İsmail/AAZ-4533-2020</t>
  </si>
  <si>
    <t>Ozisik, Muslum/0000-0001-6143-5380; Secer, Aydin/0000-0002-8372-2441; Önder, İsmail/0000-0001-8380-6381; Bayram, Mustafa/0000-0002-2994-7201</t>
  </si>
  <si>
    <t>10.1016/j.heliyon.2023.e13519</t>
  </si>
  <si>
    <t>WOS:000969433100001</t>
  </si>
  <si>
    <t>Consistent solitons in the plasma and optical fiber for complex Hirota-dynamical model</t>
  </si>
  <si>
    <t>Ali, Mohamed Reda/B-8932-2019</t>
  </si>
  <si>
    <t>Ali, Mohamed Reda/0000-0002-0795-0709</t>
  </si>
  <si>
    <t>10.1016/j.rinp.2023.106393</t>
  </si>
  <si>
    <t>WOS:000968576200001</t>
  </si>
  <si>
    <t>Obtaining the soliton solutions of local M-fractional magneto-electro-elastic media</t>
  </si>
  <si>
    <t>Secer, Aydin/0000-0002-8372-2441; Ozisik, Muslum/0000-0001-6143-5380; Bayram, Mustafa/0000-0002-2994-7201; Ozdemir, Neslihan/0000-0003-1649-0625</t>
  </si>
  <si>
    <t>JAN</t>
  </si>
  <si>
    <t>10.1016/j.heliyon.2023.e13015</t>
  </si>
  <si>
    <t>WOS:000969499600001</t>
  </si>
  <si>
    <t>Arnous, AH; Biswas, A; Kara, AH; Yildirim, Y; Moraru, L; Moldovanu, S; Georgescu, PL; Alghamdi, AA</t>
  </si>
  <si>
    <t>Arnous, Ahmed H.; Biswas, Anjan; Kara, Abdul H.; Yildirim, Yakup; Moraru, Luminita; Moldovanu, Simona; Georgescu, Puiu Lucian; Alghamdi, Abdulah A.</t>
  </si>
  <si>
    <t>Dispersive optical solitons and conservation laws of Radhakrishnan-Kundu-Lakshmanan equation with dual-power law nonlinearity</t>
  </si>
  <si>
    <t>Yildirim, Yakup/HTO-9875-2023; Georgescu, Puiu Lucian/IWD-8939-2023; Alghamdi, Abdulah A/JGD-3897-2023; Moraru, Luminita/A-8532-2012</t>
  </si>
  <si>
    <t>Yildirim, Yakup/0000-0003-4443-3337; Georgescu, Puiu Lucian/0000-0001-9455-9291; Alghamdi, Abdulah A/0000-0002-8636-1960; Moraru, Luminita/0000-0002-9121-5714; Moldovanu, Simona/0000-0002-5934-329X</t>
  </si>
  <si>
    <t>MAR</t>
  </si>
  <si>
    <t>10.1016/j.heliyon.2023.e14036</t>
  </si>
  <si>
    <t>WOS:000965231200001</t>
  </si>
  <si>
    <t>Esen, H; Ozdemir, N; Secer, A; Bayram, M</t>
  </si>
  <si>
    <t>Esen, Handenur; Ozdemir, Neslihan; Secer, Aydin; Bayram, Mustafa</t>
  </si>
  <si>
    <t>Traveling wave structures of some fourth-order nonlinear partial differential equations</t>
  </si>
  <si>
    <t>JOURNAL OF OCEAN ENGINEERING AND SCIENCE</t>
  </si>
  <si>
    <t>Secer, Aydin/C-5913-2013</t>
  </si>
  <si>
    <t>Secer, Aydin/0000-0002-8372-2441; Ozdemir, Neslihan/0000-0003-1649-0625</t>
  </si>
  <si>
    <t>2468-0133</t>
  </si>
  <si>
    <t>10.1016/j.joes.2021.12.006</t>
  </si>
  <si>
    <t>WOS:000962104500001</t>
  </si>
  <si>
    <t>Liaqat, MI; Akgül, A; De la Sen, M; Bayram, M</t>
  </si>
  <si>
    <t>Liaqat, Muhammad Imran; Akgul, Ali; De la Sen, Manuel; Bayram, Mustafa</t>
  </si>
  <si>
    <t>Approximate and Exact Solutions in the Sense of Conformable Derivatives of Quantum Mechanics Models Using a Novel Algorithm</t>
  </si>
  <si>
    <t>Akgül, Ali/F-3909-2019; de la Sen, manuel/A-8803-2008</t>
  </si>
  <si>
    <t>Akgül, Ali/0000-0001-9832-1424; de la Sen, manuel/0000-0001-9320-9433</t>
  </si>
  <si>
    <t>10.3390/sym15030744</t>
  </si>
  <si>
    <t>WOS:000959684200001</t>
  </si>
  <si>
    <t>Al-deiakeh, R; Al-Smadi, M; Yusuf, A; Al-Omari, S; Momani, S</t>
  </si>
  <si>
    <t>Al-deiakeh, Rawya; Al-Smadi, Mohammed; Yusuf, Abdullahi; Al-Omari, Shrideh; Momani, Shaher</t>
  </si>
  <si>
    <t>Explicit solutions for fractional Chaffee-Infante reaction-diffusion coupled hierarchy system with conservation laws</t>
  </si>
  <si>
    <t>Al-Omari, Shrideh Khalf/E-5065-2017; Al-Smadi, Mohammed/F-5380-2017</t>
  </si>
  <si>
    <t>Al-Omari, Shrideh Khalf/0000-0001-8955-5552; Al-Smadi, Mohammed/0000-0003-0226-7254; Al-deiakeh, Rawya/0009-0008-7160-2232</t>
  </si>
  <si>
    <t>10.1002/mma.9211</t>
  </si>
  <si>
    <t>WOS:000961965600001</t>
  </si>
  <si>
    <t>Stochastic dispersive Schr?dinger-Hirota equation having parabolic law nonlinearity with multiplicative white noise via Ito calculus</t>
  </si>
  <si>
    <t>10.1016/j.ijleo.2023.170776</t>
  </si>
  <si>
    <t>WOS:000958739800001</t>
  </si>
  <si>
    <t>Kudryashov, NA; Biswas, A; Borodina, AG; Yildirim, Y; Alshehri, HM</t>
  </si>
  <si>
    <t>Kudryashov, Nikolay A.; Biswas, Anjan; Borodina, Agniya G.; Yildirim, Yakup; Alshehri, Hashim M.</t>
  </si>
  <si>
    <t>Painlev? analysis and optical solitons for a concatenated model</t>
  </si>
  <si>
    <t>10.1016/j.ijleo.2022.170255</t>
  </si>
  <si>
    <t>WOS:000954398000001</t>
  </si>
  <si>
    <t>Messouber, A; Triki, H; Liu, YX; Biswas, A; Yildirim, Y; Alghamdi, AA; Zhou, Q</t>
  </si>
  <si>
    <t>Messouber, Abdelouahab; Triki, Houria; Liu, Yaxian; Biswas, Anjan; Yildirim, Yakup; Alghamdi, Abdulah A.; Zhou, Qin</t>
  </si>
  <si>
    <t>Chirped spatial solitons on a continuous-wave background in weak nonlocal media with polynomial law of nonlinearity</t>
  </si>
  <si>
    <t>Yildirim, Yakup/HTO-9875-2023; Zhou, Qin/B-2296-2012; Alghamdi, Abdulah A/JGD-3897-2023</t>
  </si>
  <si>
    <t>Yildirim, Yakup/0000-0003-4443-3337; Zhou, Qin/0000-0001-5334-7188; Alghamdi, Abdulah A/0000-0002-8636-1960</t>
  </si>
  <si>
    <t>APR 15</t>
  </si>
  <si>
    <t>10.1016/j.physleta.2023.128731</t>
  </si>
  <si>
    <t>WOS:000958550800001</t>
  </si>
  <si>
    <t>Yao, SW; Gulsen, S; Hashemi, MS; Inc, M; Bicer, H</t>
  </si>
  <si>
    <t>Yao, Shao-Wen; Gulsen, Selahattin; Hashemi, M. S.; Inc, Mustafa; Bicer, Harun</t>
  </si>
  <si>
    <t>Periodic Hunter-Saxton equation parametrized by the speed of the Galilean frame: Its new solutions, Nucci?s reduction, first integrals and Lie symmetry reduction</t>
  </si>
  <si>
    <t>Hashemi, Mir Sajjad/M-4081-2015; Inc, Mustafa/C-4307-2018</t>
  </si>
  <si>
    <t>Hashemi, Mir Sajjad/0000-0002-5529-3125; Inc, Mustafa/0000-0003-4996-8373</t>
  </si>
  <si>
    <t>10.1016/j.rinp.2023.106370</t>
  </si>
  <si>
    <t>WOS:000956582600001</t>
  </si>
  <si>
    <t>Gu, Y; Khan, M; Zarin, R; Khan, A; Yusuf, A; Humphries, UW</t>
  </si>
  <si>
    <t>Gu, Yu; Khan, Mohabat; Zarin, Rahat; Khan, Amir; Yusuf, Abdullahi; Humphries, Usa Wannasingha</t>
  </si>
  <si>
    <t>Mathematical analysis of a new nonlinear dengue epidemic model via deterministic and fractional approach</t>
  </si>
  <si>
    <t>Zarin, Rahat/ABF-5226-2021</t>
  </si>
  <si>
    <t>Zarin, Rahat/0000-0002-9759-2924</t>
  </si>
  <si>
    <t>MAR 15</t>
  </si>
  <si>
    <t>10.1016/j.aej.2022.10.057</t>
  </si>
  <si>
    <t>WOS:000954330600001</t>
  </si>
  <si>
    <t>Jaradat, I; Sulaiman, TA; Alshomrani, AS; Yusuf, A; Alquran, M; Baleanu, D</t>
  </si>
  <si>
    <t>Jaradat, Imad; Sulaiman, Tukur Abdulkadir; Alshomrani, Ali S.; Yusuf, Abdullahi; Alquran, Marwan; Baleanu, Dumitru</t>
  </si>
  <si>
    <t>Optical wave propagation to a nonlinear phenomenon with pulses in optical fiber</t>
  </si>
  <si>
    <t>Jaradat, Imad/GPK-2701-2022; SULAIMAN, TUKUR ABDULKADIR/GSD-2604-2022; Alquran, Marwan/IUP-3798-2023</t>
  </si>
  <si>
    <t>Jaradat, Imad/0000-0002-5880-1121; Alquran, Marwan/0000-0003-3901-9270</t>
  </si>
  <si>
    <t>10.1007/s11082-023-04648-5</t>
  </si>
  <si>
    <t>WOS:000950286100005</t>
  </si>
  <si>
    <t>Akkilic, AN; Sulaiman, TA; Shakir, AP; Ismael, HF; Bulut, H; Shah, NA; Alif, MR</t>
  </si>
  <si>
    <t>Akkilic, Ayse Nur; Sulaiman, Tukur Abdulkadir; Shakir, Azad Piro; Ismael, Hajar F.; Bulut, Hasan; Shah, Nehad Ali; Alif, Mohamed R.</t>
  </si>
  <si>
    <t>Jaulent-Miodek evolution equation: Analytical methods and various solutions</t>
  </si>
  <si>
    <t>10.1016/j.rinp.2023.106351</t>
  </si>
  <si>
    <t>WOS:000951984300001</t>
  </si>
  <si>
    <t>Ali, KK; Yusuf, A; Ma, WX</t>
  </si>
  <si>
    <t>Ali, Karmina K.; Yusuf, Abdullahi; Ma, Wen-Xiu</t>
  </si>
  <si>
    <t>Dynamical rational solutions and their interaction phenomena for an extended nonlinear equation</t>
  </si>
  <si>
    <t>Ali, Karmina/0000-0002-3815-4457</t>
  </si>
  <si>
    <t>MAR 1</t>
  </si>
  <si>
    <t>10.1088/1572-9494/acb205</t>
  </si>
  <si>
    <t>WOS:000951296300001</t>
  </si>
  <si>
    <t>Coskun, M; Polat, O; Yildirim, Y; Durmus, Z; Sen, C; Caglar, Y; Caglar, M; Turut, A</t>
  </si>
  <si>
    <t>Coskun, M.; Polat, Ozgur; Yildirim, Y.; Durmus, Z.; Sen, C.; Caglar, Y.; Caglar, M.; Turut, A.</t>
  </si>
  <si>
    <t>High resistivity and low dielectric loss of LuFe1-xOsxO3 (x=0.0-0.10) ferrites</t>
  </si>
  <si>
    <t>JOURNAL OF MATERIALS SCIENCE-MATERIALS IN ELECTRONICS</t>
  </si>
  <si>
    <t>Coskun, Mustafa/AAE-5589-2020; DURMUS, Zehra/C-9847-2011; YILDIRIM, Yucel/L-3394-2018; Polat, Ozgur/ABC-2309-2020</t>
  </si>
  <si>
    <t>DURMUS, Zehra/0000-0002-0463-4292; YILDIRIM, Yucel/0000-0001-6193-0373;</t>
  </si>
  <si>
    <t>0957-4522</t>
  </si>
  <si>
    <t>1573-482X</t>
  </si>
  <si>
    <t>10.1007/s10854-023-10141-2</t>
  </si>
  <si>
    <t>WOS:000948433400003</t>
  </si>
  <si>
    <t>Yang, XJ; Sweilam, NH; Bayram, M</t>
  </si>
  <si>
    <t>Yang, Xiao-Jun; Sweilam, Nasser Hassan; Bayram, Mustafa</t>
  </si>
  <si>
    <t>SPECIAL SOLUTIONS FOR THE LAPLACE AND DIFFUSION EQUATIONS ASSOCIATED WITH THE ALGEBRAIC NUMBER FIELD</t>
  </si>
  <si>
    <t>THERMAL SCIENCE</t>
  </si>
  <si>
    <t>Yang, Xiao-Jun/E-8311-2011; Bayram, Mustafa/AAA-4023-2020</t>
  </si>
  <si>
    <t>Yang, Xiao-Jun/0000-0003-0009-4599; Bayram, Mustafa/0000-0002-2994-7201</t>
  </si>
  <si>
    <t>0354-9836</t>
  </si>
  <si>
    <t>2334-7163</t>
  </si>
  <si>
    <t>1B</t>
  </si>
  <si>
    <t>10.2298/TSCI221113006Y</t>
  </si>
  <si>
    <t>WOS:000944615700007</t>
  </si>
  <si>
    <t>Optical soliton solutions of Schrodinger-Hirota equation with parabolic law nonlinearity via generalized Kudryashov algorithm</t>
  </si>
  <si>
    <t>Bayram, Mustafa/AAA-4023-2020; Ozisik, Muslum/AFQ-8653-2022; Secer, Aydin/C-5913-2013</t>
  </si>
  <si>
    <t>Bayram, Mustafa/0000-0002-2994-7201; Ozisik, Muslum/0000-0001-6143-5380; Secer, Aydin/0000-0002-8372-2441</t>
  </si>
  <si>
    <t>10.1007/s11082-023-04634-x</t>
  </si>
  <si>
    <t>WOS:000946074800012</t>
  </si>
  <si>
    <t>Cakicioglu, H; Cinar, M; Secer, A; Bayram, M</t>
  </si>
  <si>
    <t>Cakicioglu, Hasan; Cinar, Melih; Secer, Aydin; Bayram, Mustafa</t>
  </si>
  <si>
    <t>Optical solitons for Kundu-Mukherjee-Naskar equation via enhanced modified extended tanh method</t>
  </si>
  <si>
    <t>Secer, Aydin/C-5913-2013; Bayram, Mustafa/AAA-4023-2020; Cinar, Melih/AAZ-4661-2020</t>
  </si>
  <si>
    <t>Secer, Aydin/0000-0002-8372-2441; Bayram, Mustafa/0000-0002-2994-7201; Cinar, Melih/0000-0002-4684-3631</t>
  </si>
  <si>
    <t>10.1007/s11082-023-04686-z</t>
  </si>
  <si>
    <t>WOS:000946074800019</t>
  </si>
  <si>
    <t>Esen, H; Secer, A; Ozisik, M; Bayram, M</t>
  </si>
  <si>
    <t>Esen, Handenur; Secer, Aydin; Ozisik, Muslum; Bayram, Mustafa</t>
  </si>
  <si>
    <t>Obtaining soliton solutions of the nonlinear (4+1)-dimensional Boiti-Leon-Manna-Pempinelli equation via two analytical techniques</t>
  </si>
  <si>
    <t>Ozisik, Muslum/AFQ-8653-2022; Bayram, Mustafa/AAA-4023-2020; Secer, Aydin/C-5913-2013</t>
  </si>
  <si>
    <t>Ozisik, Muslum/0000-0001-6143-5380; Bayram, Mustafa/0000-0002-2994-7201; Secer, Aydin/0000-0002-8372-2441</t>
  </si>
  <si>
    <t>2023 MAR 2</t>
  </si>
  <si>
    <t>10.1142/S0217979224500103</t>
  </si>
  <si>
    <t>WOS:000943129800002</t>
  </si>
  <si>
    <t>Partohaghighi, M; Yusuf, A; Alshomrani, AS; Sulaiman, TA; Baleanu, D</t>
  </si>
  <si>
    <t>Partohaghighi, Mohammad; Yusuf, Abdullahi; Alshomrani, Ali S. S.; Sulaiman, Tukur Abdulkadir; Baleanu, Dumitru</t>
  </si>
  <si>
    <t>Fractional hyper-chaotic system with complex dynamics and high sensitivity: Applications in engineering</t>
  </si>
  <si>
    <t>SULAIMAN, TUKUR ABDULKADIR/GSD-2604-2022</t>
  </si>
  <si>
    <t>10.1142/S0217979224500127</t>
  </si>
  <si>
    <t>WOS:000943129800004</t>
  </si>
  <si>
    <t>Al-Shomrani, MM; Musa, SS; Yusuf, A</t>
  </si>
  <si>
    <t>Al-Shomrani, Mohammed M.; Musa, Salihu S.; Yusuf, Abdullahi</t>
  </si>
  <si>
    <t>Unfolding the Transmission Dynamics of Monkeypox Virus: An Epidemiological Modelling Analysis</t>
  </si>
  <si>
    <t>Al-shomrani, Mohammed/ABA-9461-2020</t>
  </si>
  <si>
    <t>Al-shomrani, Mohammed/0000-0001-7397-5165; Musa, Salihu Sabiu/0000-0001-6335-2335</t>
  </si>
  <si>
    <t>10.3390/math11051121</t>
  </si>
  <si>
    <t>WOS:000947482400001</t>
  </si>
  <si>
    <t>Biswas, A; Kara, AH; Yidirim, Y; Alghamdi, AA</t>
  </si>
  <si>
    <t>Biswas, Anjan; Kara, Abdul H.; Yidirim, Yakup; Alghamdi, Abdulah A.</t>
  </si>
  <si>
    <t>Conservation laws for cubic-quartic optical solitons in birefringent fibers with Sasa-Satsuma equation</t>
  </si>
  <si>
    <t>OPTOELECTRONICS AND ADVANCED MATERIALS-RAPID COMMUNICATIONS</t>
  </si>
  <si>
    <t>1842-6573</t>
  </si>
  <si>
    <t>2065-3824</t>
  </si>
  <si>
    <t>JAN-FEB</t>
  </si>
  <si>
    <t>1-2</t>
  </si>
  <si>
    <t>WOS:000944111800011</t>
  </si>
  <si>
    <t>Yao, SW; Hashemi, MS; Inc, M</t>
  </si>
  <si>
    <t>Yao, Shao-Wen; Hashemi, Mir Sajjad; Inc, Mustafa</t>
  </si>
  <si>
    <t>A Lie group treatment on a generalized evolution Fisher type equation with variable coefficients</t>
  </si>
  <si>
    <t>10.1016/j.rinp.2023.106307</t>
  </si>
  <si>
    <t>WOS:000949470700001</t>
  </si>
  <si>
    <t>Ozisik, M; Secer, A; Bayram, M; Biswas, A; González-Gaxiola, O; Moraru, L; Moldovanu, S; Iticescu, C; Bibicu, D; Alghamdi, AA</t>
  </si>
  <si>
    <t>Ozisik, Muslum; Secer, Aydin; Bayram, Mustafa; Biswas, Anjan; Gonzalez-Gaxiola, Oswaldo; Moraru, Luminita; Moldovanu, Simona; Iticescu, Catalina; Bibicu, Dorin; Alghamdi, Abdulah A. A.</t>
  </si>
  <si>
    <t>Retrieval of Optical Solitons with Anti-Cubic Nonlinearity</t>
  </si>
  <si>
    <t>Ozisik, Muslum/AFQ-8653-2022; Bibicu, Dorin/AAR-9014-2021; Moraru, Luminita/A-8532-2012; Iticescu, Catalina/ITU-6856-2023; Alghamdi, Abdulah A/JGD-3897-2023; Secer, Aydin/C-5913-2013; Bayram, Mustafa/AAA-4023-2020</t>
  </si>
  <si>
    <t>Ozisik, Muslum/0000-0001-6143-5380; Bibicu, Dorin/0000-0003-1879-3240; Moraru, Luminita/0000-0002-9121-5714; Iticescu, Catalina/0000-0001-8350-9424; Alghamdi, Abdulah A/0000-0002-8636-1960; Secer, Aydin/0000-0002-8372-2441; Bayram, Mustafa/0000-0002-2994-7201; Moldovanu, Simona/0000-0002-5934-329X; Gonzalez-Gaxiola, Oswaldo/0000-0003-3317-9820</t>
  </si>
  <si>
    <t>10.3390/math11051215</t>
  </si>
  <si>
    <t>WOS:000947929200001</t>
  </si>
  <si>
    <t>On the investigation of chiral solitons via modified new Kudryashov method</t>
  </si>
  <si>
    <t>Ozisik, Muslum/AFQ-8653-2022; Secer, Aydin/C-5913-2013; Bayram, Mustafa/AAA-4023-2020</t>
  </si>
  <si>
    <t>2023 FEB 28</t>
  </si>
  <si>
    <t>10.1142/S0219887823501177</t>
  </si>
  <si>
    <t>WOS:000941216000001</t>
  </si>
  <si>
    <t>Aydemir, E; Yilmaz, NZ; Bayrak, F; Sahin, F</t>
  </si>
  <si>
    <t>Aydemir, Esra; Yilmaz, Nur Zubeyda; Bayrak, Omer Faruk; Sahin, Fikrettin</t>
  </si>
  <si>
    <t>Investigating the Effects of Chordoma Cell-Derived Exosomes on the Tumorigenicity of Nucleus Pulposus Cells</t>
  </si>
  <si>
    <t>JOURNAL OF NEUROLOGICAL SURGERY PART B-SKULL BASE</t>
  </si>
  <si>
    <t>Bayrak, Omer Faruk/0000-0001-7562-6604; Sahin, Fikrettin/0000-0003-1503-5567</t>
  </si>
  <si>
    <t>2193-6331</t>
  </si>
  <si>
    <t>2193-634X</t>
  </si>
  <si>
    <t>2023 FEB 24</t>
  </si>
  <si>
    <t>10.1055/a-2018-4627</t>
  </si>
  <si>
    <t>WOS:000939794000002</t>
  </si>
  <si>
    <t>Partohaghighi, M; Yusuf, A; Jarad, F; Sulaiman, TA; Alquran, M</t>
  </si>
  <si>
    <t>Partohaghighi, Mohammad; Yusuf, Abdullahi; Jarad, Fahd; Sulaiman, Tukur A.; Alquran, Marwan</t>
  </si>
  <si>
    <t>Numerical simulation of the fractional diffusion equation</t>
  </si>
  <si>
    <t>Alquran, Marwan/IUP-3798-2023; Jarad, Fahd/T-8333-2018; SULAIMAN, TUKUR ABDULKADIR/GSD-2604-2022</t>
  </si>
  <si>
    <t>Alquran, Marwan/0000-0003-3901-9270;</t>
  </si>
  <si>
    <t>APR 20</t>
  </si>
  <si>
    <t>10.1142/S0217979223500972</t>
  </si>
  <si>
    <t>WOS:000936329400008</t>
  </si>
  <si>
    <t>Ismael, HF; Sulaiman, TA; Nabi, HR; Mahmoud, W; Osman, MS</t>
  </si>
  <si>
    <t>Ismael, Hajar F.; Sulaiman, Tukur Abdulkadir; Nabi, Harivan R.; Mahmoud, W.; Osman, M. S.</t>
  </si>
  <si>
    <t>Geometrical patterns of time variable Kadomtsev-Petviashvili (I) equation that models dynamics of waves in thin films with high surface tension</t>
  </si>
  <si>
    <t>Osman, Mohamed S./E-3084-2013; SULAIMAN, TUKUR ABDULKADIR/GSD-2604-2022; Ismael, Hajar Farhan/Q-8020-2017</t>
  </si>
  <si>
    <t>Osman, Mohamed S./0000-0002-5783-0940; Ismael, Hajar Farhan/0000-0001-6189-9329</t>
  </si>
  <si>
    <t>10.1007/s11071-023-08319-8</t>
  </si>
  <si>
    <t>WOS:000935376700004</t>
  </si>
  <si>
    <t>Painleve analysis and optical solitons for a concatenated model</t>
  </si>
  <si>
    <t>Yildirim, Yakup/HTO-9875-2023; Kudryashov, Nikolay A/F-9458-2011; Kudryashov, Nikolai/AAL-5633-2020</t>
  </si>
  <si>
    <t>Yildirim, Yakup/0000-0003-4443-3337; Borodina, Agniya/0000-0003-0338-8998; Kudryashov, Nikolai/0000-0001-5926-9715</t>
  </si>
  <si>
    <t>WOS:000933723000004</t>
  </si>
  <si>
    <t>Hashemi, MS; Haji-Badali, A; Alizadeh, F; Inc, M</t>
  </si>
  <si>
    <t>Hashemi, M. S.; Haji-Badali, A.; Alizadeh, F.; Inc, Mustafa</t>
  </si>
  <si>
    <t>Classical and non-classical Lie symmetry analysis, conservation laws and exact solutions of the time-fractional Chen-Lee-Liu equation</t>
  </si>
  <si>
    <t>Hashemi, Mir Sajjad/0000-0002-5529-3125; Inc, Mustafa/0000-0003-4996-8373; Alizadeh, Farzaneh/0000-0002-1851-0397</t>
  </si>
  <si>
    <t>10.1007/s40314-023-02217-w</t>
  </si>
  <si>
    <t>WOS:000928064000003</t>
  </si>
  <si>
    <t>Koçyigit, N; Arvas, MB; Yazar, S; Açar-Selçuki, N; Sahin, Y; Özer, M; Bekaroglu, Ö</t>
  </si>
  <si>
    <t>Kocyigit, Nilufer; Arvas, Melih Besir; Yazar, Sibel; Acar-Selcuki, Nursel; Sahin, Yucel; Ozer, Metin; Bekaroglu, Ozer</t>
  </si>
  <si>
    <t>Synthesis and characterization of novel HMPM bridged ball-type metallophthalocyanines, and their DFT studies and electrochemical performance as supercapacitor electrodes</t>
  </si>
  <si>
    <t>SYNTHETIC METALS</t>
  </si>
  <si>
    <t>OZER, Metin/D-3831-2012; Acar-Selçuki (Açar Selçuki), Nursel/AER-4021-2022; YAZAR AYDOGAN, Sibel/IWU-5078-2023; Arvas, Melih/ACQ-8190-2022</t>
  </si>
  <si>
    <t>Acar-Selçuki (Açar Selçuki), Nursel/0000-0001-9292-0637; YAZAR AYDOGAN, Sibel/0000-0002-6904-2693; Ozer, Metin/0000-0002-1173-2405</t>
  </si>
  <si>
    <t>0379-6779</t>
  </si>
  <si>
    <t>10.1016/j.synthmet.2022.117242</t>
  </si>
  <si>
    <t>WOS:000932294800006</t>
  </si>
  <si>
    <t>Ali, KK; Tarla, S; Ali, MR; Yusuf, A</t>
  </si>
  <si>
    <t>Ali, Karmina K.; Tarla, Sibel; Ali, Mohamed R.; Yusuf, Abdullahi</t>
  </si>
  <si>
    <t>Modulation instability analysis and optical solutions of an extended (2+1)-dimensional perturbed nonlinear Schrodinger equation</t>
  </si>
  <si>
    <t>10.1016/j.rinp.2023.106255</t>
  </si>
  <si>
    <t>WOS:000933074100001</t>
  </si>
  <si>
    <t>Ali, KK; Tarla, S; Sulaiman, TA; Yilmazer, R</t>
  </si>
  <si>
    <t>Ali, Karmina K. K.; Tarla, Sibel; Sulaiman, Tukur Abdulkadir; Yilmazer, Resat</t>
  </si>
  <si>
    <t>Optical solitons to the Perturbed Gerdjikov-Ivanov equation with quantic nonlinearity</t>
  </si>
  <si>
    <t>10.1007/s11082-022-04418-9</t>
  </si>
  <si>
    <t>WOS:000923014600011</t>
  </si>
  <si>
    <t>Cinar, M; Secer, A; Bayram, M</t>
  </si>
  <si>
    <t>Cinar, Melih; Secer, Aydin; Bayram, Mustafa</t>
  </si>
  <si>
    <t>On the optical soliton solutions of time-fractional Biswas-Arshed equation including the beta or M-truncated derivatives</t>
  </si>
  <si>
    <t>Cinar, Melih/AAZ-4661-2020; Secer, Aydin/C-5913-2013; Bayram, Mustafa/AAA-4023-2020</t>
  </si>
  <si>
    <t>Cinar, Melih/0000-0002-4684-3631; Secer, Aydin/0000-0002-8372-2441; Bayram, Mustafa/0000-0002-2994-7201</t>
  </si>
  <si>
    <t>10.1007/s11082-022-04427-8</t>
  </si>
  <si>
    <t>WOS:000923014600002</t>
  </si>
  <si>
    <t>Faridi, WA; Asjad, MI; Jhangeer, A; Yusuf, A; Sulaiman, TA</t>
  </si>
  <si>
    <t>Faridi, Waqas Ali; Asjad, Muhammad Imran; Jhangeer, Adil; Yusuf, Abdullahi; Sulaiman, Tukur Abdulkadir</t>
  </si>
  <si>
    <t>The weakly non-linear waves propagation for Kelvin-Helmholtz instability in the magnetohydrodynamics flow impelled by fractional theory</t>
  </si>
  <si>
    <t>SULAIMAN, TUKUR ABDULKADIR/GSD-2604-2022; Faridi, Waqas Ali Faridi/AGO-2432-2022</t>
  </si>
  <si>
    <t>Faridi, Waqas Ali Faridi/0000-0003-0713-5365</t>
  </si>
  <si>
    <t>10.1007/s11082-022-04410-3</t>
  </si>
  <si>
    <t>WOS:000923014600022</t>
  </si>
  <si>
    <t>Onder, I; Secer, A; Bayram, M</t>
  </si>
  <si>
    <t>Onder, Ismail; Secer, Aydin; Bayram, Mustafa</t>
  </si>
  <si>
    <t>Soliton solutions of coupled resonant Davey-Stewartson system and modulation instability analysis</t>
  </si>
  <si>
    <t>Secer, Aydin/C-5913-2013; Bayram, Mustafa/AAA-4023-2020; Önder, İsmail/AAZ-4533-2020</t>
  </si>
  <si>
    <t>Secer, Aydin/0000-0002-8372-2441; Bayram, Mustafa/0000-0002-2994-7201; Önder, İsmail/0000-0001-8380-6381</t>
  </si>
  <si>
    <t>10.1088/1402-4896/acb680</t>
  </si>
  <si>
    <t>WOS:000928525600001</t>
  </si>
  <si>
    <t>Atas, SS; Ismael, HF; Sulaiman, TA; Bulut, H</t>
  </si>
  <si>
    <t>Atas, Sibel S. S.; Ismael, Hajar F. F.; Sulaiman, Tukur Abdulkadir; Bulut, Hasan</t>
  </si>
  <si>
    <t>Investigation of some nonlinear physical models: exact and approximate solutions</t>
  </si>
  <si>
    <t>10.1007/s11082-022-04494-x</t>
  </si>
  <si>
    <t>WOS:000926498800002</t>
  </si>
  <si>
    <t>Kumbinarasaiah, S; Raghunatha, KR; Inc, M; Akguel, A</t>
  </si>
  <si>
    <t>Kumbinarasaiah, S.; Raghunatha, K. R.; Inc, Mustafa; Akguel, Ali</t>
  </si>
  <si>
    <t>Wavelet-based numerical solution of a mathematical model on the Hydro-magnetic stagnation point flow</t>
  </si>
  <si>
    <t>INTERNATIONAL JOURNAL OF MODERN PHYSICS C</t>
  </si>
  <si>
    <t>Akgül, Ali/0000-0001-9832-1424</t>
  </si>
  <si>
    <t>0129-1831</t>
  </si>
  <si>
    <t>1793-6586</t>
  </si>
  <si>
    <t>10.1142/S0129183123501073</t>
  </si>
  <si>
    <t>WOS:000936456700001</t>
  </si>
  <si>
    <t>Attia, N; Akgül, A; Seba, D; Nour, A; De la Sen, M; Bayram, M</t>
  </si>
  <si>
    <t>Attia, Nourhane; Akgul, Ali; Seba, Djamila; Nour, Abdelkader; De la Sen, Manuel; Bayram, Mustafa</t>
  </si>
  <si>
    <t>An Efficient Approach for Solving Differential Equations in the Frame of a New Fractional Derivative Operator</t>
  </si>
  <si>
    <t>Attia, Nourhane/HTN-5845-2023; de la Sen, manuel/A-8803-2008; Akgül, Ali/F-3909-2019; Bayram, Mustafa/AAA-4023-2020</t>
  </si>
  <si>
    <t>de la Sen, manuel/0000-0001-9320-9433; Akgül, Ali/0000-0001-9832-1424; Bayram, Mustafa/0000-0002-2994-7201; Attia, Nourhane/0000-0002-9937-8665</t>
  </si>
  <si>
    <t>10.3390/sym15010144</t>
  </si>
  <si>
    <t>WOS:000927726200001</t>
  </si>
  <si>
    <t>Sarwar, A; Arshad, M; Farman, M; Akgül, A; Ahmed, I; Bayram, M; Rezapour, S; De la Sen, M</t>
  </si>
  <si>
    <t>Sarwar, Ambreen; Arshad, Muhammad; Farman, Muhammad; Akgul, Ali; Ahmed, Iftikhar; Bayram, Mustafa; Rezapour, Shahram; De la Sen, Manuel</t>
  </si>
  <si>
    <t>Construction of Novel Bright-Dark Solitons and Breather Waves of Unstable Nonlinear Schrodinger Equations with Applications</t>
  </si>
  <si>
    <t>Akgül, Ali/F-3909-2019; Bayram, Mustafa/AAA-4023-2020; de la Sen, manuel/A-8803-2008; Farman, Muhammad/AAZ-2869-2020; Rezapour, Shahram/N-4883-2016</t>
  </si>
  <si>
    <t>Akgül, Ali/0000-0001-9832-1424; Bayram, Mustafa/0000-0002-2994-7201; de la Sen, manuel/0000-0001-9320-9433; Farman, Muhammad/0000-0001-7616-0500; Arshad, Muhammad/0000-0002-9100-6082; Rezapour, Shahram/0000-0003-3463-2607</t>
  </si>
  <si>
    <t>10.3390/sym15010099</t>
  </si>
  <si>
    <t>WOS:000927737400001</t>
  </si>
  <si>
    <t>(3+1)-dimensional Sasa-Satsuma equation under the effect of group velocity dispersion, self-frequency shift and self-steepening</t>
  </si>
  <si>
    <t>Secer, Aydin/C-5913-2013; Ozisik, Muslum/AFQ-8653-2022; Bayram, Mustafa/AAA-4023-2020</t>
  </si>
  <si>
    <t>10.1016/j.ijleo.2023.170609</t>
  </si>
  <si>
    <t>WOS:000935354800001</t>
  </si>
  <si>
    <t>Zayed, EME; Alngar, MEM; Shohib, RMA; Biswas, A; Yildirim, Y; Moraru, L; Moldovanu, S; Georgescu, PL</t>
  </si>
  <si>
    <t>Zayed, Elsayed M. E.; Alngar, Mohamed E. M.; Shohib, Reham M. A.; Biswas, Anjan; Yildirim, Yakup; Moraru, Luminita; Moldovanu, Simona; Georgescu, Puiu Lucian</t>
  </si>
  <si>
    <t>Dispersive Optical Solitons with Differential Group Delay Having Multiplicative White Noise by Ito Calculus</t>
  </si>
  <si>
    <t>ELECTRONICS</t>
  </si>
  <si>
    <t>Moraru, Luminita/A-8532-2012; Shohib, Reham/IUM-3893-2023; Georgescu, Puiu Lucian/IWD-8939-2023; Yildirim, Yakup/HTO-9875-2023; Alngar, Mohamed E. M./HTR-3164-2023</t>
  </si>
  <si>
    <t>Moraru, Luminita/0000-0002-9121-5714; Shohib, Reham/0000-0001-8352-5491; Georgescu, Puiu Lucian/0000-0001-9455-9291; Yildirim, Yakup/0000-0003-4443-3337; Alngar, Mohamed E. M./0000-0002-5436-7268; Moldovanu, Simona/0000-0002-5934-329X</t>
  </si>
  <si>
    <t>2079-9292</t>
  </si>
  <si>
    <t>10.3390/electronics12030634</t>
  </si>
  <si>
    <t>WOS:000935113400001</t>
  </si>
  <si>
    <t>Ozdemir, N; Secer, A; Bayram, M</t>
  </si>
  <si>
    <t>Ozdemir, Neslihan; Secer, Aydin; Bayram, Mustafa</t>
  </si>
  <si>
    <t>Extraction of soliton waves from the longitudinal wave equation with local M-truncated derivatives</t>
  </si>
  <si>
    <t>Bayram, Mustafa/AAA-4023-2020; Secer, Aydin/C-5913-2013; Ozdemir, Neslihan/GZN-2279-2022</t>
  </si>
  <si>
    <t>Bayram, Mustafa/0000-0002-2994-7201; Secer, Aydin/0000-0002-8372-2441; Ozdemir, Neslihan/0000-0003-1649-0625</t>
  </si>
  <si>
    <t>10.1007/s11082-023-04570-w</t>
  </si>
  <si>
    <t>WOS:000926559800004</t>
  </si>
  <si>
    <t>Ozisik, M; Secer, A; Bayram, M; Yusuf, A; Sulaiman, TA</t>
  </si>
  <si>
    <t>Ozisik, Muslum; Secer, Aydin; Bayram, Mustafa; Yusuf, Abdullahi; Sulaiman, Tukur Abdulkadir</t>
  </si>
  <si>
    <t>Soliton solutions of the (2+1)-dimensional Kadomtsev-Petviashvili equation via two different integration schemes</t>
  </si>
  <si>
    <t>Secer, Aydin/C-5913-2013; Bayram, Mustafa/AAA-4023-2020; SULAIMAN, TUKUR ABDULKADIR/GSD-2604-2022; Ozisik, Muslum/AFQ-8653-2022</t>
  </si>
  <si>
    <t>Secer, Aydin/0000-0002-8372-2441; Bayram, Mustafa/0000-0002-2994-7201; Ozisik, Muslum/0000-0001-6143-5380</t>
  </si>
  <si>
    <t>SEP 10</t>
  </si>
  <si>
    <t>10.1142/S0217979223502120</t>
  </si>
  <si>
    <t>WOS:000926764800003</t>
  </si>
  <si>
    <t>Sulaiman, TA; Yusuf, A; Alshomrani, AS; Baleanu, D</t>
  </si>
  <si>
    <t>Sulaiman, Tukur A.; Yusuf, Abdullahi; Alshomrani, Ali S.; Baleanu, Dumitru</t>
  </si>
  <si>
    <t>Wave solutions to the more general (2+1)-dimensional Boussinesq equation arising in ocean engineering</t>
  </si>
  <si>
    <t>Baleanu, Dumitru/B-9936-2012; SULAIMAN, TUKUR ABDULKADIR/GSD-2604-2022</t>
  </si>
  <si>
    <t>Baleanu, Dumitru/0000-0002-0286-7244;</t>
  </si>
  <si>
    <t>10.1142/S0217979223502144</t>
  </si>
  <si>
    <t>WOS:000926764800001</t>
  </si>
  <si>
    <t>Mohammadpouri, A; Hashemi, MS; Samaei, S</t>
  </si>
  <si>
    <t>Mohammadpouri, Akram; Hashemi, Mir Sajjad; Samaei, Sona</t>
  </si>
  <si>
    <t>Noether symmetries and isometries of the area-minimizing Lagrangian on vacuum classes of pp-waves</t>
  </si>
  <si>
    <t>FEB 2</t>
  </si>
  <si>
    <t>10.1140/epjp/s13360-023-03693-z</t>
  </si>
  <si>
    <t>WOS:000924139600001</t>
  </si>
  <si>
    <t>Partohaghighi, M; Akgül, A; Akgül, EK; Attia, N; De la sen, M; Bayram, M</t>
  </si>
  <si>
    <t>Partohaghighi, Mohammad; Akgul, Ali; Akgul, Esra Karatas; Attia, Nourhane; De la Sen, Manuel; Bayram, Mustafa</t>
  </si>
  <si>
    <t>Analysis of the Fractional Differential Equations Using Two Different Methods</t>
  </si>
  <si>
    <t>Akgül, Ali/F-3909-2019; Bayram, Mustafa/AAA-4023-2020; de la Sen, manuel/A-8803-2008; Attia, Nourhane/HTN-5845-2023</t>
  </si>
  <si>
    <t>Akgül, Ali/0000-0001-9832-1424; Bayram, Mustafa/0000-0002-2994-7201; de la Sen, manuel/0000-0001-9320-9433;</t>
  </si>
  <si>
    <t>10.3390/sym15010065</t>
  </si>
  <si>
    <t>WOS:000916205900001</t>
  </si>
  <si>
    <t>Partohaghighi, M; Sulaiman, TA; Yusuf, A; Inc, M; Bayram, M</t>
  </si>
  <si>
    <t>Partohaghighi, Mohammad; Sulaiman, Tukur A.; Yusuf, Abdullahi; Inc, Mustafa; Bayram, Mustafa</t>
  </si>
  <si>
    <t>New wave solutions, exact and numerical approximations to the nonlinear Klein-Gordon equation</t>
  </si>
  <si>
    <t>Bayram, Mustafa/AAA-4023-2020; SULAIMAN, TUKUR ABDULKADIR/GSD-2604-2022; Inc, Mustafa/C-4307-2018</t>
  </si>
  <si>
    <t>Bayram, Mustafa/0000-0002-2994-7201; Inc, Mustafa/0000-0003-4996-8373</t>
  </si>
  <si>
    <t>AUG 10</t>
  </si>
  <si>
    <t>10.1142/S0217979223502004</t>
  </si>
  <si>
    <t>WOS:000923338100001</t>
  </si>
  <si>
    <t>Ismael, HF; Sulaiman, TA; Yusuf, A; Bulut, H</t>
  </si>
  <si>
    <t>Ismael, Hajar F.; Sulaiman, Tukur Abdulkadir; Yusuf, Abdullahi; Bulut, Hasan</t>
  </si>
  <si>
    <t>Resonant Davey-Stewartson system: Dark, bright mixed dark-bright optical and other soliton solutions</t>
  </si>
  <si>
    <t>10.1007/s11082-022-04319-x</t>
  </si>
  <si>
    <t>WOS:000920279700003</t>
  </si>
  <si>
    <t>Raheel, M; Inc, M; Tala-Tebue, E; Mahmoud, KH</t>
  </si>
  <si>
    <t>Raheel, M.; Inc, Mustafa; Tala-Tebue, E.; Mahmoud, K. H.</t>
  </si>
  <si>
    <t>Breather, kink and rogue wave solutions of Sharma-Tasso-Olver-like equation</t>
  </si>
  <si>
    <t>10.1007/s11082-022-04467-0</t>
  </si>
  <si>
    <t>WOS:000903272300002</t>
  </si>
  <si>
    <t>Soliton Waves with the (3+1)-Dimensional Kadomtsev-Petviashvili-Boussinesq Equation in Water Wave Dynamics</t>
  </si>
  <si>
    <t>10.3390/sym15010165</t>
  </si>
  <si>
    <t>WOS:000916388000001</t>
  </si>
  <si>
    <t>Wang, MY; Biswas, A; Yildirim, Y; Moraru, L; Moldovanu, S; Alghamdi, AA</t>
  </si>
  <si>
    <t>Wang, Ming-Yue; Biswas, Anjan; Yildirim, Yakup; Moraru, Luminita; Moldovanu, Simona; Alghamdi, Abdulah A.</t>
  </si>
  <si>
    <t>Optical Solitons in Magneto-Optic Waveguides Having Kudryashov's Law of Nonlinear Refractive Index by Trial Equation Approach</t>
  </si>
  <si>
    <t>Yildirim, Yakup/HTO-9875-2023; Alghamdi, Abdulah A/JGD-3897-2023; Wang, Ming-Yu e/GSD-5460-2022; Moraru, Luminita/A-8532-2012</t>
  </si>
  <si>
    <t>Yildirim, Yakup/0000-0003-4443-3337; Alghamdi, Abdulah A/0000-0002-8636-1960; Wang, Ming-Yu e/0000-0002-2108-1159; Moraru, Luminita/0000-0002-9121-5714; Moldovanu, Simona/0000-0002-5934-329X</t>
  </si>
  <si>
    <t>10.3390/electronics12020331</t>
  </si>
  <si>
    <t>WOS:000914476400001</t>
  </si>
  <si>
    <t>Elsherbeny, AM; Arnous, AH; Biswas, A; Yildirim, Y; Moraru, L; Moldovanu, S; Iticescu, C; Alshehri, HM</t>
  </si>
  <si>
    <t>Elsherbeny, Ahmed M.; Arnous, Ahmed H.; Biswas, Anjan; Yildirim, Yakup; Moraru, Luminita; Moldovanu, Simona; Iticescu, Catalina; Alshehri, Hashim M.</t>
  </si>
  <si>
    <t>Dark and Singular Highly Dispersive Optical Solitons with Kudryashov's Sextic Power-Law of Nonlinear Refractive Index in the Absence of Inter-Modal Dispersion</t>
  </si>
  <si>
    <t>Iticescu, Catalina/ITU-6856-2023; Yildirim, Yakup/HTO-9875-2023; Moraru, Luminita/A-8532-2012; Iticescu, Catalina/I-2529-2019</t>
  </si>
  <si>
    <t>Iticescu, Catalina/0000-0001-8350-9424; Yildirim, Yakup/0000-0003-4443-3337; Moraru, Luminita/0000-0002-9121-5714; Moldovanu, Simona/0000-0002-5934-329X</t>
  </si>
  <si>
    <t>10.3390/electronics12020352</t>
  </si>
  <si>
    <t>WOS:000914564400001</t>
  </si>
  <si>
    <t>Asjad, MI; Inc, M; Faridi, WA; Bakar, MA; Muhammad, T; Rezazadeh, H</t>
  </si>
  <si>
    <t>Asjad, Muhammad Imran; Inc, Mustafa; Faridi, Waqas Ali; Bakar, Muhammad Abu; Muhammad, Taseer; Rezazadeh, Hadi</t>
  </si>
  <si>
    <t>Optical solitonic structures with singular and non-singular kernel for nonlinear fractional model in quantum mechanics</t>
  </si>
  <si>
    <t>Rezazadeh, Hadi/AAB-2926-2020; Muhammad, Taseer/F-9103-2018; Faridi, Waqas Ali Faridi/AGO-2432-2022; Inc, Mustafa/C-4307-2018</t>
  </si>
  <si>
    <t>Rezazadeh, Hadi/0000-0003-3800-8406; Muhammad, Taseer/0000-0002-0838-2731; Faridi, Waqas Ali Faridi/0000-0003-0713-5365; Inc, Mustafa/0000-0003-4996-8373; Bakar, Muhammad Abu/0000-0003-3903-098X</t>
  </si>
  <si>
    <t>10.1007/s11082-022-04488-9</t>
  </si>
  <si>
    <t>WOS:000910886600033</t>
  </si>
  <si>
    <t>On solitary wave solutions for the extended nonlinear Schrodinger equation via the modified F-expansion method</t>
  </si>
  <si>
    <t>10.1007/s11082-022-04476-z</t>
  </si>
  <si>
    <t>WOS:000910886600048</t>
  </si>
  <si>
    <t>Türksayar, AAD; Demirel, M; Donmez, MB</t>
  </si>
  <si>
    <t>Turksayar, Almira Ada Diken; Demirel, Munir; Donmez, Mustafa Borga</t>
  </si>
  <si>
    <t>Optical properties, biaxial flexural strength, and reliability of new-generation lithium disilicate glass-ceramics after thermal cycling</t>
  </si>
  <si>
    <t>JOURNAL OF PROSTHODONTICS-IMPLANT ESTHETIC AND RECONSTRUCTIVE DENTISTRY</t>
  </si>
  <si>
    <t>DİKEN TÜRKSAYAR, ALMİRA ADA/AAG-7261-2021; Donmez, Mustafa Borga/AGY-6155-2022; DEMİREL, Münir/GZK-2087-2022</t>
  </si>
  <si>
    <t>DİKEN TÜRKSAYAR, ALMİRA ADA/0000-0003-3558-3202; Donmez, Mustafa Borga/0000-0002-3094-7487; DEMİREL, Münir/0000-0002-1487-6834</t>
  </si>
  <si>
    <t>1059-941X</t>
  </si>
  <si>
    <t>1532-849X</t>
  </si>
  <si>
    <t>2023 JAN 11</t>
  </si>
  <si>
    <t>10.1111/jopr.13632</t>
  </si>
  <si>
    <t>WOS:000911794900001</t>
  </si>
  <si>
    <t>Optical soliton solutions of time-fractional coupled nonlinear Schrodinger system via Kudryashov-based methods</t>
  </si>
  <si>
    <t>Bayram, Mustafa/AAA-4023-2020; Önder, İsmail/AAZ-4533-2020; Secer, Aydin/C-5913-2013</t>
  </si>
  <si>
    <t>Bayram, Mustafa/0000-0002-2994-7201; Önder, İsmail/0000-0001-8380-6381; Secer, Aydin/0000-0002-8372-2441</t>
  </si>
  <si>
    <t>10.1016/j.ijleo.2022.170362</t>
  </si>
  <si>
    <t>WOS:000911027400001</t>
  </si>
  <si>
    <t>Batur, LK; Koç, S</t>
  </si>
  <si>
    <t>Batur, Lutfiye Karcioglu; Koc, Suna</t>
  </si>
  <si>
    <t>Association between Vitamin D Status and Secondary Infections in Patients with Severe COVID-19 Admitted in the Intensive Care Unit of a Tertiary-Level Hospital in Turkey</t>
  </si>
  <si>
    <t>DIAGNOSTICS</t>
  </si>
  <si>
    <t>Karcioglu Batur, Lutfiye/0000-0002-4803-9137</t>
  </si>
  <si>
    <t>2075-4418</t>
  </si>
  <si>
    <t>10.3390/diagnostics13010059</t>
  </si>
  <si>
    <t>WOS:000909332100001</t>
  </si>
  <si>
    <t>Wang, MY; Biswas, A; Yildirim, Y; Moraru, L; Moldovanu, S; Alshehri, HM</t>
  </si>
  <si>
    <t>Wang, Ming-Yue; Biswas, Anjan; Yildirim, Yakup; Moraru, Luminita; Moldovanu, Simona; Alshehri, Hashim M. M.</t>
  </si>
  <si>
    <t>Optical Solitons for a Concatenation Model by Trial Equation Approach</t>
  </si>
  <si>
    <t>Yildirim, Yakup/HTO-9875-2023; Moraru, Luminita/A-8532-2012; Wang, Ming-Yu e/GSD-5460-2022</t>
  </si>
  <si>
    <t>Yildirim, Yakup/0000-0003-4443-3337; Moraru, Luminita/0000-0002-9121-5714; Wang, Ming-Yu e/0000-0002-2108-1159; Moldovanu, Simona/0000-0002-5934-329X</t>
  </si>
  <si>
    <t>10.3390/electronics12010019</t>
  </si>
  <si>
    <t>WOS:000909311500001</t>
  </si>
  <si>
    <t>Yildiz, SG; Körpeoglu, SG</t>
  </si>
  <si>
    <t>Yildiz, Sevda Goktepe; Korpeoglu, Seda Goktepe</t>
  </si>
  <si>
    <t>Prediction of students' perceptions of problem solving skills with a neuro-fuzzy model and hierarchical regression method: A quantitative study</t>
  </si>
  <si>
    <t>EDUCATION AND INFORMATION TECHNOLOGIES</t>
  </si>
  <si>
    <t>Goktepe Yildiz, Sevda/0000-0002-0573-7904; GOKTEPE KORPEOGLU, SEDA/0000-0001-7146-0846</t>
  </si>
  <si>
    <t>1360-2357</t>
  </si>
  <si>
    <t>1573-7608</t>
  </si>
  <si>
    <t>10.1007/s10639-022-11446-1</t>
  </si>
  <si>
    <t>WOS:000907810800002</t>
  </si>
  <si>
    <t>Zayed, EME; Alngar, MEM; Shohib, RMA; Biswas, A; Yildirim, Y; Moraru, L; Moldovanu, S; Iticescu, C</t>
  </si>
  <si>
    <t>Zayed, Elsayed M. E.; Alngar, Mohamed E. M.; Shohib, Reham M. A.; Biswas, Anjan; Yildirim, Yakup; Moraru, Luminita; Moldovanu, Simona; Iticescu, Catalina</t>
  </si>
  <si>
    <t>Highly Dispersive Optical Solitons in Fiber Bragg Gratings with Quadratic-Cubic Nonlinearity</t>
  </si>
  <si>
    <t>Shohib, Reham/IUM-3893-2023; Iticescu, Catalina/I-2529-2019; Iticescu, Catalina/ITU-6856-2023; Alngar, Mohamed E. M./HTR-3164-2023; Alngar, Mohamed/HOC-1876-2023; Yildirim, Yakup/HTO-9875-2023; Moraru, Luminita/A-8532-2012</t>
  </si>
  <si>
    <t>Shohib, Reham/0000-0001-8352-5491; Iticescu, Catalina/0000-0001-8350-9424; Alngar, Mohamed E. M./0000-0002-5436-7268; Alngar, Mohamed/0000-0002-5436-7268; Yildirim, Yakup/0000-0003-4443-3337; Moraru, Luminita/0000-0002-9121-5714; Moldovanu, Simona/0000-0002-5934-329X</t>
  </si>
  <si>
    <t>10.3390/electronics12010125</t>
  </si>
  <si>
    <t>WOS:000911128800001</t>
  </si>
  <si>
    <t>Solitons in dual-core optical fibers with chromatic dispersion</t>
  </si>
  <si>
    <t>Bayram, Mustafa/AAA-4023-2020; Secer, Aydin/C-5913-2013; Cinar, Melih/AAZ-4661-2020; Ozisik, Muslum/AFQ-8653-2022</t>
  </si>
  <si>
    <t>Bayram, Mustafa/0000-0002-2994-7201; Secer, Aydin/0000-0002-8372-2441; Cinar, Melih/0000-0002-4684-3631; Ozisik, Muslum/0000-0001-6143-5380</t>
  </si>
  <si>
    <t>10.1007/s11082-022-04437-6</t>
  </si>
  <si>
    <t>WOS:000907120400007</t>
  </si>
  <si>
    <t>Aslan, ES; Aydin, H; Tekin, YK; Keles, S; White, KN; Hekim, N</t>
  </si>
  <si>
    <t>Aslan, Elif Sibel; Aydin, Hueseyin; Tekin, Yusuf Kenan; Keles, Sami; White, Kenneth N.; Hekim, Nezih</t>
  </si>
  <si>
    <t>Association between iron metabolism and SARS-COV-2 infection, determined by ferritin, hephaestin and hypoxia-induced factor-1 alpha levels in COVID-19 patients</t>
  </si>
  <si>
    <t>KELES, SAMI/0000-0003-0177-3649; ASLAN, ELIF SIBEL/0000-0002-3081-9004; Aydin, Huseyin/0000-0002-3194-830X; TEKIN, Yusuf Kenan/0000-0001-8047-4836; White, Kenneth/0000-0002-6103-9078</t>
  </si>
  <si>
    <t>10.1007/s11033-022-08221-3</t>
  </si>
  <si>
    <t>WOS:000907795000001</t>
  </si>
  <si>
    <t>Ozisik, M; Onder, I; Esen, H; Cinar, M; Ozdemir, N; Secer, A; Bayram, M</t>
  </si>
  <si>
    <t>Ozisik, Muslum; Onder, Ismail; Esen, Handenur; Cinar, Melih; Ozdemir, Neslihan; Secer, Aydin; Bayram, Mustafa</t>
  </si>
  <si>
    <t>On the investigation of optical soliton solutions of cubic-quartic Fokas-Lenells and Schrodinger-Hirota equations</t>
  </si>
  <si>
    <t>Ozdemir, Neslihan/GZN-2279-2022; Önder, İsmail/AAZ-4533-2020; Ozisik, Muslum/AFQ-8653-2022; Secer, Aydin/C-5913-2013; Bayram, Mustafa/AAA-4023-2020; Cinar, Melih/AAZ-4661-2020</t>
  </si>
  <si>
    <t>Önder, İsmail/0000-0001-8380-6381; Ozisik, Muslum/0000-0001-6143-5380; Secer, Aydin/0000-0002-8372-2441; Bayram, Mustafa/0000-0002-2994-7201; Cinar, Melih/0000-0002-4684-3631; Ozdemir, Neslihan/0000-0003-1649-0625</t>
  </si>
  <si>
    <t>10.1016/j.ijleo.2022.170389</t>
  </si>
  <si>
    <t>WOS:000906124300001</t>
  </si>
  <si>
    <t>Türksayar, AAD; Baytur, S</t>
  </si>
  <si>
    <t>Turksayar, Almira Ada Diken; Baytur, Simge</t>
  </si>
  <si>
    <t>Color stability, surface roughness and flexural strength of additively manufactured and milled interim restorative materials after aging</t>
  </si>
  <si>
    <t>ODONTOLOGY</t>
  </si>
  <si>
    <t>DİKEN TÜRKSAYAR, ALMİRA ADA/AAG-7261-2021</t>
  </si>
  <si>
    <t>DİKEN TÜRKSAYAR, ALMİRA ADA/0000-0003-3558-3202</t>
  </si>
  <si>
    <t>1618-1247</t>
  </si>
  <si>
    <t>1618-1255</t>
  </si>
  <si>
    <t>10.1007/s10266-022-00778-6</t>
  </si>
  <si>
    <t>WOS:000900053300001</t>
  </si>
  <si>
    <t>Soliton and other solutions of the (2+1)-dimensional Date-Jimbo-Kashiwara-Miwa equation with conformable derivative</t>
  </si>
  <si>
    <t>Ozisik, Muslum/AFQ-8653-2022; Bayram, Mustafa/AAA-4023-2020; Ozdemir, Neslihan/GZN-2279-2022; Secer, Aydin/C-5913-2013</t>
  </si>
  <si>
    <t>Ozisik, Muslum/0000-0001-6143-5380; Bayram, Mustafa/0000-0002-2994-7201; Secer, Aydin/0000-0002-8372-2441; Ozdemir, Neslihan/0000-0003-1649-0625</t>
  </si>
  <si>
    <t>JAN 1</t>
  </si>
  <si>
    <t>10.1088/1402-4896/acaa73</t>
  </si>
  <si>
    <t>WOS:000901560100001</t>
  </si>
  <si>
    <t>Atas, SS; Ali, KK; Sulaiman, TA; Bulut, H</t>
  </si>
  <si>
    <t>Atas, Sibel S. S.; Ali, Karmina K. K.; Sulaiman, Tukur Abdulkadir; Bulut, Hasan</t>
  </si>
  <si>
    <t>Dynamic behavior of optical solitons to the Coupled-Higgs equation through an efficient method</t>
  </si>
  <si>
    <t>JUN 20</t>
  </si>
  <si>
    <t>10.1142/S0217979223501448</t>
  </si>
  <si>
    <t>WOS:000899247700001</t>
  </si>
  <si>
    <t>Ismael, HF; Sulaiman, TA; Osman, MS</t>
  </si>
  <si>
    <t>Ismael, Hajar F.; Sulaiman, Tukur Abdulkadir; Osman, M. S.</t>
  </si>
  <si>
    <t>Multi-solutions with specific geometrical wave structures to a nonlinear evolution equation in the presence of the linear superposition principle</t>
  </si>
  <si>
    <t>Ismael, Hajar Farhan/Q-8020-2017; SULAIMAN, TUKUR ABDULKADIR/GSD-2604-2022; Osman, Mohamed S./E-3084-2013</t>
  </si>
  <si>
    <t>Ismael, Hajar Farhan/0000-0001-6189-9329; Osman, Mohamed S./0000-0002-5783-0940</t>
  </si>
  <si>
    <t>10.1088/1572-9494/aca0e2</t>
  </si>
  <si>
    <t>WOS:000898350900001</t>
  </si>
  <si>
    <t>Cakmak, A; Ayaz, H; Arikan, S; Ibrahimzada, AR; Demirkol, S; Sönmez, D; Hakan, MT; Sürmen, ST; Horozoglu, C; Dogan, MB; Küçükhüseyin, Ö; Cacina, C; Kiran, B; Zeybek, Ü; Baysan, M; Yaylim, I</t>
  </si>
  <si>
    <t>Cakmak, Ali; Ayaz, Huzeyfe; Arikan, Soykan; Ibrahimzada, Ali R.; Demirkol, Seyda; Sonmez, Dilara; Hakan, Mehmet T.; Surmen, Saime T.; Horozoglu, Cem; Dogan, Mehmet B.; Kucukhuseyin, Ozlem; Cacina, Canan; Kiran, Bayram; Zeybek, Umit; Baysan, Mehmet; Yaylim, Ilhan</t>
  </si>
  <si>
    <t>Predicting the predisposition to colorectal cancer based on SNP profiles of immune phenotypes using supervised learning models</t>
  </si>
  <si>
    <t>MEDICAL &amp; BIOLOGICAL ENGINEERING &amp; COMPUTING</t>
  </si>
  <si>
    <t>Sürmen, Saime/HJP-3429-2023; Arıkan, Soykan/HKF-1086-2023; Kucukhuseyin, Ozlem/AAB-7741-2020; Cakmak, Ali/ABB-4216-2020</t>
  </si>
  <si>
    <t>Sürmen, Saime/0000-0002-7748-0757; Arıkan, Soykan/0000-0001-7132-6161; Kucukhuseyin, Ozlem/0000-0001-6298-5026; Cakmak, Ali/0000-0002-1382-6130; Ibrahimzada, Ali Reza/0000-0002-3797-818X; Ayaz, Huzeyfe/0000-0002-0585-2400; baysan, mehmet/0000-0001-7359-2965</t>
  </si>
  <si>
    <t>0140-0118</t>
  </si>
  <si>
    <t>1741-0444</t>
  </si>
  <si>
    <t>10.1007/s11517-022-02707-9</t>
  </si>
  <si>
    <t>WOS:000881669900001</t>
  </si>
  <si>
    <t>Cinar, M; Secer, A; Ozisik, M; Bayram, M</t>
  </si>
  <si>
    <t>Cinar, Melih; Secer, Aydin; Ozisik, Muslum; Bayram, Mustafa</t>
  </si>
  <si>
    <t>Optical soliton solutions of (1+1)- and (2+1)-dimensional generalized Sasa-Satsuma equations using new Kudryashov method</t>
  </si>
  <si>
    <t>Ozisik, Muslum/AFQ-8653-2022; Secer, Aydin/C-5913-2013; Cinar, Melih/AAZ-4661-2020; Bayram, Mustafa/AAA-4023-2020</t>
  </si>
  <si>
    <t>Ozisik, Muslum/0000-0001-6143-5380; Secer, Aydin/0000-0002-8372-2441; Cinar, Melih/0000-0002-4684-3631; Bayram, Mustafa/0000-0002-2994-7201</t>
  </si>
  <si>
    <t>10.1142/S0219887823500342</t>
  </si>
  <si>
    <t>WOS:000879749600007</t>
  </si>
  <si>
    <t>Bülbül, B; Ding, K; Zhan, CG; Çiftçi, G; Yelekçi, K; Gürboga, M; Özakpinar, OB; Aydemir, E; Baybag, D; Sahin, F; Kulabas, N; Helvacioglu, S; Charehsaz, M; Tatar, E; Özbey, S; Küçükgüzel, I</t>
  </si>
  <si>
    <t>Bulbul, Bahadir; Ding, Kai; Zhan, Chang-Guo; Ciftci, Gamze; Yelekci, Kemal; Gurboga, Merve; Ozakpinar, Ozlem Bingol; Aydemir, Esra; Baybag, Deniz; Sahin, Fikrettin; Kulabas, Necla; Helvacioglu, Sinem; Charehsaz, Mohammad; Tatar, Esra; Ozbey, Suheyla; Kucukguzel, Ilkay</t>
  </si>
  <si>
    <t>Novel 1,2,4-triazoles derived from Ibuprofen: synthesis and in vitro evaluation of their mPGES-1 inhibitory and antiproliferative activity</t>
  </si>
  <si>
    <t>MOLECULAR DIVERSITY</t>
  </si>
  <si>
    <t>Helvacioglu Akyuz, Sinem/GWQ-9714-2022; Küçükgüzel, İlkay/AGU-5225-2022; Tatar, Esra/R-1805-2017; Ozakpinar, Ozlem Bingol/ACB-1160-2022; Ozakpınar, Ozlem Bingol/ABI-4144-2020; bülbül, bahadır/HDM-7433-2022; Küçükgüzel, İlkay/Z-1541-2019; Yelekci, Kemal/B-1431-2019</t>
  </si>
  <si>
    <t>Helvacioglu Akyuz, Sinem/0000-0002-3144-5024; Tatar, Esra/0000-0003-3490-8597; Ozakpınar, Ozlem Bingol/0000-0003-0287-5639; Küçükgüzel, İlkay/0000-0002-7188-1859; charehsaz, mohammad/0000-0002-4545-0756; bulbul, bahadir/0000-0003-4219-4416; Yelekci, Kemal/0000-0002-0052-4926; Sahin, Fikrettin/0000-0003-1503-5567; GURBOGA, MERVE/0000-0003-4614-7094; CIFTCI, GAMZE/0000-0001-7138-8012</t>
  </si>
  <si>
    <t>1381-1991</t>
  </si>
  <si>
    <t>1573-501X</t>
  </si>
  <si>
    <t>10.1007/s11030-022-10551-0</t>
  </si>
  <si>
    <t>WOS:000878961700002</t>
  </si>
  <si>
    <t>Ali, KK; Tarla, S; Yusuf, A; Yilmazer, R</t>
  </si>
  <si>
    <t>Ali, Karmina K.; Tarla, Sibel; Yusuf, Abdullahi; Yilmazer, Resat</t>
  </si>
  <si>
    <t>Closed form wave profiles of the coupled-Higgs equation via the φ6-model expansion method</t>
  </si>
  <si>
    <t>MAR 20</t>
  </si>
  <si>
    <t>10.1142/S0217979223500704</t>
  </si>
  <si>
    <t>WOS:000861803800001</t>
  </si>
  <si>
    <t>Erensoy, G; Ding, K; Zhan, CG; Çiftçi, G; Yelekçi, K; Duracik, M; Özakpinar, ÖB; Aydemir, E; Yilmaz, ZN; Sahin, F; Kulabas, N; Tatar, E; Küçükgüzel, I</t>
  </si>
  <si>
    <t>Erensoy, Gizem; Ding, Kai; Zhan, Chang-Guo; Ciftci, Gamze; Yelekci, Kemal; Duracik, Merve; Ozakpinar, Ozlem Bingol; Aydemir, Esra; Yilmaz, Zubeyde Nur; Sahin, Fikrettin; Kulabas, Necla; Tatar, Esra; Kucukguzel, Ilkay</t>
  </si>
  <si>
    <t>Synthesis, in vitro and in silico studies on novel 3-aryloxymethyl-5-[(2-oxo-2-arylethyl)sulfanyl]-1,2,4-triazoles and their oxime derivatives as potent inhibitors of mPGES-1</t>
  </si>
  <si>
    <t>Küçükgüzel, İlkay/Z-1541-2019; Küçükgüzel, İlkay/AGU-5225-2022; Tatar, Esra/R-1805-2017; Ozakpinar, Ozlem Bingol/ACB-1160-2022</t>
  </si>
  <si>
    <t>Küçükgüzel, İlkay/0000-0002-7188-1859; Tatar, Esra/0000-0003-3490-8597; CIFTCI, GAMZE/0000-0001-7138-8012; Erensoy, Gizem/0000-0001-5991-4833; Sahin, Fikrettin/0000-0003-1503-5567</t>
  </si>
  <si>
    <t>JAN 15</t>
  </si>
  <si>
    <t>10.1016/j.molstruc.2022.134154</t>
  </si>
  <si>
    <t>WOS:000863961100004</t>
  </si>
  <si>
    <t>Raza, N; Arshed, S; Butt, AR; Inc, M; Yao, SW</t>
  </si>
  <si>
    <t>Raza, Nauman; Arshed, Saima; Butt, Asma Rashid; Inc, Mustafa; Yao, Shao-Wen</t>
  </si>
  <si>
    <t>Investigation of new solitons in nematic liquid crystals with Kerr and non-Kerr law nonlinearities</t>
  </si>
  <si>
    <t>JOURNAL OF NONLINEAR OPTICAL PHYSICS &amp; MATERIALS</t>
  </si>
  <si>
    <t>Inc, Mustafa/C-4307-2018</t>
  </si>
  <si>
    <t>Inc, Mustafa/0000-0003-4996-8373</t>
  </si>
  <si>
    <t>0218-8635</t>
  </si>
  <si>
    <t>1793-6624</t>
  </si>
  <si>
    <t>10.1142/S0218863523500200</t>
  </si>
  <si>
    <t>WOS:000849380000001</t>
  </si>
  <si>
    <t>Körpeoglu, SG; Yildiz, SG</t>
  </si>
  <si>
    <t>Goktepe Korpeoglu, Seda; Goktepe Yildiz, Sevda</t>
  </si>
  <si>
    <t>Comparative analysis of algorithms with data mining methods for examining attitudes towards STEM fields</t>
  </si>
  <si>
    <t>GOKTEPE KORPEOGLU, SEDA/0000-0001-7146-0846; Goktepe Yildiz, Sevda/0000-0002-0573-7904</t>
  </si>
  <si>
    <t>10.1007/s10639-022-11216-z</t>
  </si>
  <si>
    <t>WOS:000849172300002</t>
  </si>
  <si>
    <t>Ansari, KJ; Inc, M; Mahmoud, KH; Eiman</t>
  </si>
  <si>
    <t>Ansari, Khursheed J.; Inc, Mustafa; Mahmoud, K. H.; Eiman</t>
  </si>
  <si>
    <t>Existence of Approximate Solutions to Nonlinear Lorenz System under Caputo-Fabrizio Derivative</t>
  </si>
  <si>
    <t>CMES-COMPUTER MODELING IN ENGINEERING &amp; SCIENCES</t>
  </si>
  <si>
    <t>ansari, khursheed J./L-7415-2016</t>
  </si>
  <si>
    <t>ansari, khursheed J./0000-0003-4564-6211</t>
  </si>
  <si>
    <t>1526-1492</t>
  </si>
  <si>
    <t>1526-1506</t>
  </si>
  <si>
    <t>10.32604/cmes.2022.022971</t>
  </si>
  <si>
    <t>WOS:000852587100001</t>
  </si>
  <si>
    <t>Chu, YM; Khan, AR; Ghani, MU; Ghaffar, A; Inc, M</t>
  </si>
  <si>
    <t>Chu, Yu-Ming; Khan, Abdul Rauf; Ghani, Muhammad Usman; Ghaffar, Abdul; Inc, Mustafa</t>
  </si>
  <si>
    <t>Computation of Zagreb Polynomials and Zagreb Indices for Benzenoid Triangular &amp; Hourglass System</t>
  </si>
  <si>
    <t>POLYCYCLIC AROMATIC COMPOUNDS</t>
  </si>
  <si>
    <t>Usman Ghani, Muhammad/HHC-0593-2022; KHAN, Dr. ABDUL RAUF/I-2515-2013</t>
  </si>
  <si>
    <t>Usman Ghani, Muhammad/0000-0001-9916-2031; KHAN, Dr. ABDUL RAUF/0000-0002-4709-3860</t>
  </si>
  <si>
    <t>1040-6638</t>
  </si>
  <si>
    <t>1563-5333</t>
  </si>
  <si>
    <t>MAY 28</t>
  </si>
  <si>
    <t>10.1080/10406638.2022.2090970</t>
  </si>
  <si>
    <t>WOS:000815803500001</t>
  </si>
  <si>
    <t>Mashadiyeva, R; Cacina, C; Arikan, S; Sürmen, S; Demirkol, S; Aksakal, N; Yaylim, I</t>
  </si>
  <si>
    <t>Mashadiyeva, Roya; Cacina, Canan; Arikan, Soykan; Surmen, Saime; Demirkol, Seyda; Aksakal, Nihat; Yaylim, Ilhan</t>
  </si>
  <si>
    <t>The effect of survivin gene in breast cancer risk and prognosis</t>
  </si>
  <si>
    <t>TURKISH JOURNAL OF BIOCHEMISTRY-TURK BIYOKIMYA DERGISI</t>
  </si>
  <si>
    <t>Aksakal, Nihat/ABB-5338-2020; Sürmen, Saime/HJP-3429-2023; Arıkan, Soykan/HKF-1086-2023</t>
  </si>
  <si>
    <t>Sürmen, Saime/0000-0002-7748-0757; Arıkan, Soykan/0000-0001-7132-6161</t>
  </si>
  <si>
    <t>0250-4685</t>
  </si>
  <si>
    <t>1303-829X</t>
  </si>
  <si>
    <t>APR 25</t>
  </si>
  <si>
    <t>10.1515/tjb-2021-0051</t>
  </si>
  <si>
    <t>WOS:000740003800001</t>
  </si>
  <si>
    <t>Alkhalissi, JHS; Emiroglu, I; Bayram, M; Secer, A; Tasci, F</t>
  </si>
  <si>
    <t>Alkhalissi, Jumana H. S.; Emiroglu, Ibrahim; Bayram, Mustafa; Secer, Aydin; Tasci, Fatih</t>
  </si>
  <si>
    <t>Generalized Gegenbauer-Humbert wavelets for solving fractional partial differential equations</t>
  </si>
  <si>
    <t>ENGINEERING WITH COMPUTERS</t>
  </si>
  <si>
    <t>Secer, Aydin/C-5913-2013; Alkhalissi, Jumana/GXW-3083-2022; Bayram, Mustafa/AAA-4023-2020</t>
  </si>
  <si>
    <t>Secer, Aydin/0000-0002-8372-2441; Bayram, Mustafa/0000-0002-2994-7201</t>
  </si>
  <si>
    <t>0177-0667</t>
  </si>
  <si>
    <t>1435-5663</t>
  </si>
  <si>
    <t>10.1007/s00366-021-01532-2</t>
  </si>
  <si>
    <t>WOS:000714320500001</t>
  </si>
  <si>
    <t>Inc, M; Körpinar, T; Körpinar, Z; Baleanu, D; Demirkol, RC</t>
  </si>
  <si>
    <t>Inc, Mustafa; Korpinar, Talat; Korpinar, Zeliha; Baleanu, Dumitru; Cem Demirkol, Ridvan</t>
  </si>
  <si>
    <t>New approach for propagated light with optical solitons by optical fiber in pseudohyperbolic space H02</t>
  </si>
  <si>
    <t>Demirkol, Rıdvan Cem/ABF-4616-2021; Baleanu, Dumitru/B-9936-2012; DEMIRKOL, RIDVAN CEM/HJZ-2173-2023; Inc, Mustafa/C-4307-2018</t>
  </si>
  <si>
    <t>Baleanu, Dumitru/0000-0002-0286-7244; Inc, Mustafa/0000-0003-4996-8373; Demirkol, Ridvan Cem/0000-0002-3459-1676; Korpinar, Talat/0000-0003-4000-0892</t>
  </si>
  <si>
    <t>10.1002/mma.7738</t>
  </si>
  <si>
    <t>WOS:000695347100001</t>
  </si>
  <si>
    <t>Zarin, R; Khan, A; Yusuf, A; Abdel-Khalek, S; Inc, M</t>
  </si>
  <si>
    <t>Zarin, Rahat; Khan, Amir; Yusuf, Abdullahi; Abdel-Khalek, Sayed; Inc, Mustafa</t>
  </si>
  <si>
    <t>Analysis of fractional COVID-19 epidemic model under Caputo operator</t>
  </si>
  <si>
    <t>Zarin, Rahat/AAE-3887-2022; Zarin, Rahat/ABF-5226-2021; Inc, Mustafa/C-4307-2018</t>
  </si>
  <si>
    <t>Zarin, Rahat/0000-0002-9759-2924; Inc, Mustafa/0000-0003-4996-8373</t>
  </si>
  <si>
    <t>10.1002/mma.7294</t>
  </si>
  <si>
    <t>WOS:000632696500001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</si>
</sst>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03D7-679A-4F3B-82F4-C8B981E959BC}">
  <dimension ref="A1:P188"/>
  <sheetViews>
    <sheetView tabSelected="1" topLeftCell="A145" workbookViewId="0">
      <selection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20</v>
      </c>
      <c r="G2" t="s">
        <v>21</v>
      </c>
      <c r="H2" t="s">
        <v>22</v>
      </c>
      <c r="I2" t="s">
        <v>23</v>
      </c>
      <c r="J2">
        <v>2023</v>
      </c>
      <c r="K2" t="s">
        <v>20</v>
      </c>
      <c r="L2" t="s">
        <v>20</v>
      </c>
      <c r="M2" t="s">
        <v>24</v>
      </c>
      <c r="N2" t="str">
        <f>HYPERLINK("http://dx.doi.org/10.1007/s12596-023-01383-8","http://dx.doi.org/10.1007/s12596-023-01383-8")</f>
        <v>http://dx.doi.org/10.1007/s12596-023-01383-8</v>
      </c>
      <c r="O2" t="s">
        <v>25</v>
      </c>
      <c r="P2" t="str">
        <f>HYPERLINK("https%3A%2F%2Fwww.webofscience.com%2Fwos%2Fwoscc%2Ffull-record%2FWOS:001079586300001","View Full Record in Web of Science")</f>
        <v>View Full Record in Web of Science</v>
      </c>
    </row>
    <row r="3" spans="1:16" x14ac:dyDescent="0.25">
      <c r="A3" t="s">
        <v>26</v>
      </c>
      <c r="B3" t="s">
        <v>27</v>
      </c>
      <c r="C3" t="s">
        <v>28</v>
      </c>
      <c r="D3" t="s">
        <v>29</v>
      </c>
      <c r="E3" t="s">
        <v>20</v>
      </c>
      <c r="F3" t="s">
        <v>20</v>
      </c>
      <c r="G3" t="s">
        <v>30</v>
      </c>
      <c r="H3" t="s">
        <v>31</v>
      </c>
      <c r="I3" t="s">
        <v>20</v>
      </c>
      <c r="J3">
        <v>2023</v>
      </c>
      <c r="K3">
        <v>31</v>
      </c>
      <c r="L3">
        <v>5</v>
      </c>
      <c r="M3" t="s">
        <v>32</v>
      </c>
      <c r="N3" t="str">
        <f>HYPERLINK("http://dx.doi.org/10.55730/1300-0632.4024","http://dx.doi.org/10.55730/1300-0632.4024")</f>
        <v>http://dx.doi.org/10.55730/1300-0632.4024</v>
      </c>
      <c r="O3" t="s">
        <v>33</v>
      </c>
      <c r="P3" t="str">
        <f>HYPERLINK("https%3A%2F%2Fwww.webofscience.com%2Fwos%2Fwoscc%2Ffull-record%2FWOS:001080270600009","View Full Record in Web of Science")</f>
        <v>View Full Record in Web of Science</v>
      </c>
    </row>
    <row r="4" spans="1:16" x14ac:dyDescent="0.25">
      <c r="A4" t="s">
        <v>34</v>
      </c>
      <c r="B4" t="s">
        <v>35</v>
      </c>
      <c r="C4" t="s">
        <v>36</v>
      </c>
      <c r="D4" t="s">
        <v>19</v>
      </c>
      <c r="E4" t="s">
        <v>20</v>
      </c>
      <c r="F4" t="s">
        <v>20</v>
      </c>
      <c r="G4" t="s">
        <v>21</v>
      </c>
      <c r="H4" t="s">
        <v>22</v>
      </c>
      <c r="I4" t="s">
        <v>37</v>
      </c>
      <c r="J4">
        <v>2023</v>
      </c>
      <c r="K4" t="s">
        <v>20</v>
      </c>
      <c r="L4" t="s">
        <v>20</v>
      </c>
      <c r="M4" t="s">
        <v>38</v>
      </c>
      <c r="N4" t="str">
        <f>HYPERLINK("http://dx.doi.org/10.1007/s12596-023-01392-7","http://dx.doi.org/10.1007/s12596-023-01392-7")</f>
        <v>http://dx.doi.org/10.1007/s12596-023-01392-7</v>
      </c>
      <c r="O4" t="s">
        <v>39</v>
      </c>
      <c r="P4" t="str">
        <f>HYPERLINK("https%3A%2F%2Fwww.webofscience.com%2Fwos%2Fwoscc%2Ffull-record%2FWOS:001081547900003","View Full Record in Web of Science")</f>
        <v>View Full Record in Web of Science</v>
      </c>
    </row>
    <row r="5" spans="1:16" x14ac:dyDescent="0.25">
      <c r="A5" t="s">
        <v>40</v>
      </c>
      <c r="B5" t="s">
        <v>41</v>
      </c>
      <c r="C5" t="s">
        <v>42</v>
      </c>
      <c r="D5" t="s">
        <v>43</v>
      </c>
      <c r="E5" t="s">
        <v>20</v>
      </c>
      <c r="F5" t="s">
        <v>44</v>
      </c>
      <c r="G5" t="s">
        <v>45</v>
      </c>
      <c r="H5" t="s">
        <v>46</v>
      </c>
      <c r="I5" t="s">
        <v>47</v>
      </c>
      <c r="J5">
        <v>2023</v>
      </c>
      <c r="K5">
        <v>98</v>
      </c>
      <c r="L5">
        <v>11</v>
      </c>
      <c r="M5" t="s">
        <v>48</v>
      </c>
      <c r="N5" t="str">
        <f>HYPERLINK("http://dx.doi.org/10.1088/1402-4896/acff50","http://dx.doi.org/10.1088/1402-4896/acff50")</f>
        <v>http://dx.doi.org/10.1088/1402-4896/acff50</v>
      </c>
      <c r="O5" t="s">
        <v>49</v>
      </c>
      <c r="P5" t="str">
        <f>HYPERLINK("https%3A%2F%2Fwww.webofscience.com%2Fwos%2Fwoscc%2Ffull-record%2FWOS:001081459800001","View Full Record in Web of Science")</f>
        <v>View Full Record in Web of Science</v>
      </c>
    </row>
    <row r="6" spans="1:16" x14ac:dyDescent="0.25">
      <c r="A6" t="s">
        <v>50</v>
      </c>
      <c r="B6" t="s">
        <v>51</v>
      </c>
      <c r="C6" t="s">
        <v>52</v>
      </c>
      <c r="D6" t="s">
        <v>53</v>
      </c>
      <c r="E6" t="s">
        <v>54</v>
      </c>
      <c r="F6" t="s">
        <v>20</v>
      </c>
      <c r="G6" t="s">
        <v>55</v>
      </c>
      <c r="H6" t="s">
        <v>56</v>
      </c>
      <c r="I6" t="s">
        <v>57</v>
      </c>
      <c r="J6">
        <v>2023</v>
      </c>
      <c r="K6">
        <v>55</v>
      </c>
      <c r="L6">
        <v>12</v>
      </c>
      <c r="M6" t="s">
        <v>58</v>
      </c>
      <c r="N6" t="str">
        <f>HYPERLINK("http://dx.doi.org/10.1007/s11082-023-05387-3","http://dx.doi.org/10.1007/s11082-023-05387-3")</f>
        <v>http://dx.doi.org/10.1007/s11082-023-05387-3</v>
      </c>
      <c r="O6" t="s">
        <v>59</v>
      </c>
      <c r="P6" t="str">
        <f>HYPERLINK("https%3A%2F%2Fwww.webofscience.com%2Fwos%2Fwoscc%2Ffull-record%2FWOS:001073554200008","View Full Record in Web of Science")</f>
        <v>View Full Record in Web of Science</v>
      </c>
    </row>
    <row r="7" spans="1:16" x14ac:dyDescent="0.25">
      <c r="A7" t="s">
        <v>60</v>
      </c>
      <c r="B7" t="s">
        <v>61</v>
      </c>
      <c r="C7" t="s">
        <v>62</v>
      </c>
      <c r="D7" t="s">
        <v>63</v>
      </c>
      <c r="E7" t="s">
        <v>64</v>
      </c>
      <c r="F7" t="s">
        <v>65</v>
      </c>
      <c r="G7" t="s">
        <v>66</v>
      </c>
      <c r="H7" t="s">
        <v>67</v>
      </c>
      <c r="I7" t="s">
        <v>37</v>
      </c>
      <c r="J7">
        <v>2023</v>
      </c>
      <c r="K7" t="s">
        <v>20</v>
      </c>
      <c r="L7" t="s">
        <v>20</v>
      </c>
      <c r="M7" t="s">
        <v>68</v>
      </c>
      <c r="N7" t="str">
        <f>HYPERLINK("http://dx.doi.org/10.1007/s11071-023-08854-4","http://dx.doi.org/10.1007/s11071-023-08854-4")</f>
        <v>http://dx.doi.org/10.1007/s11071-023-08854-4</v>
      </c>
      <c r="O7" t="s">
        <v>69</v>
      </c>
      <c r="P7" t="str">
        <f>HYPERLINK("https%3A%2F%2Fwww.webofscience.com%2Fwos%2Fwoscc%2Ffull-record%2FWOS:001079871300002","View Full Record in Web of Science")</f>
        <v>View Full Record in Web of Science</v>
      </c>
    </row>
    <row r="8" spans="1:16" x14ac:dyDescent="0.25">
      <c r="A8" t="s">
        <v>70</v>
      </c>
      <c r="B8" t="s">
        <v>71</v>
      </c>
      <c r="C8" t="s">
        <v>72</v>
      </c>
      <c r="D8" t="s">
        <v>63</v>
      </c>
      <c r="E8" t="s">
        <v>73</v>
      </c>
      <c r="F8" t="s">
        <v>74</v>
      </c>
      <c r="G8" t="s">
        <v>66</v>
      </c>
      <c r="H8" t="s">
        <v>67</v>
      </c>
      <c r="I8" t="s">
        <v>75</v>
      </c>
      <c r="J8">
        <v>2023</v>
      </c>
      <c r="K8" t="s">
        <v>20</v>
      </c>
      <c r="L8" t="s">
        <v>20</v>
      </c>
      <c r="M8" t="s">
        <v>76</v>
      </c>
      <c r="N8" t="str">
        <f>HYPERLINK("http://dx.doi.org/10.1007/s11071-023-08935-4","http://dx.doi.org/10.1007/s11071-023-08935-4")</f>
        <v>http://dx.doi.org/10.1007/s11071-023-08935-4</v>
      </c>
      <c r="O8" t="s">
        <v>77</v>
      </c>
      <c r="P8" t="str">
        <f>HYPERLINK("https%3A%2F%2Fwww.webofscience.com%2Fwos%2Fwoscc%2Ffull-record%2FWOS:001078167600001","View Full Record in Web of Science")</f>
        <v>View Full Record in Web of Science</v>
      </c>
    </row>
    <row r="9" spans="1:16" x14ac:dyDescent="0.25">
      <c r="A9" t="s">
        <v>78</v>
      </c>
      <c r="B9" t="s">
        <v>79</v>
      </c>
      <c r="C9" t="s">
        <v>80</v>
      </c>
      <c r="D9" t="s">
        <v>81</v>
      </c>
      <c r="E9" t="s">
        <v>20</v>
      </c>
      <c r="F9" t="s">
        <v>20</v>
      </c>
      <c r="G9" t="s">
        <v>82</v>
      </c>
      <c r="H9" t="s">
        <v>83</v>
      </c>
      <c r="I9" t="s">
        <v>84</v>
      </c>
      <c r="J9">
        <v>2023</v>
      </c>
      <c r="K9" t="s">
        <v>20</v>
      </c>
      <c r="L9" t="s">
        <v>20</v>
      </c>
      <c r="M9" t="s">
        <v>85</v>
      </c>
      <c r="N9" t="str">
        <f>HYPERLINK("http://dx.doi.org/10.1142/S0219887824500373","http://dx.doi.org/10.1142/S0219887824500373")</f>
        <v>http://dx.doi.org/10.1142/S0219887824500373</v>
      </c>
      <c r="O9" t="s">
        <v>86</v>
      </c>
      <c r="P9" t="str">
        <f>HYPERLINK("https%3A%2F%2Fwww.webofscience.com%2Fwos%2Fwoscc%2Ffull-record%2FWOS:001075693800001","View Full Record in Web of Science")</f>
        <v>View Full Record in Web of Science</v>
      </c>
    </row>
    <row r="10" spans="1:16" x14ac:dyDescent="0.25">
      <c r="A10" t="s">
        <v>87</v>
      </c>
      <c r="B10" t="s">
        <v>88</v>
      </c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>
        <v>2023</v>
      </c>
      <c r="K10" t="s">
        <v>20</v>
      </c>
      <c r="L10" t="s">
        <v>20</v>
      </c>
      <c r="M10" t="s">
        <v>96</v>
      </c>
      <c r="N10" t="str">
        <f>HYPERLINK("http://dx.doi.org/10.1142/S0218348X23400054","http://dx.doi.org/10.1142/S0218348X23400054")</f>
        <v>http://dx.doi.org/10.1142/S0218348X23400054</v>
      </c>
      <c r="O10" t="s">
        <v>97</v>
      </c>
      <c r="P10" t="str">
        <f>HYPERLINK("https%3A%2F%2Fwww.webofscience.com%2Fwos%2Fwoscc%2Ffull-record%2FWOS:001066459900001","View Full Record in Web of Science")</f>
        <v>View Full Record in Web of Science</v>
      </c>
    </row>
    <row r="11" spans="1:16" x14ac:dyDescent="0.25">
      <c r="A11" t="s">
        <v>98</v>
      </c>
      <c r="B11" t="s">
        <v>99</v>
      </c>
      <c r="C11" t="s">
        <v>100</v>
      </c>
      <c r="D11" t="s">
        <v>101</v>
      </c>
      <c r="E11" t="s">
        <v>20</v>
      </c>
      <c r="F11" t="s">
        <v>102</v>
      </c>
      <c r="G11" t="s">
        <v>103</v>
      </c>
      <c r="H11" t="s">
        <v>104</v>
      </c>
      <c r="I11" t="s">
        <v>105</v>
      </c>
      <c r="J11">
        <v>2023</v>
      </c>
      <c r="K11">
        <v>81</v>
      </c>
      <c r="L11" t="s">
        <v>20</v>
      </c>
      <c r="M11" t="s">
        <v>106</v>
      </c>
      <c r="N11" t="str">
        <f>HYPERLINK("http://dx.doi.org/10.1016/j.aej.2023.09.010","http://dx.doi.org/10.1016/j.aej.2023.09.010")</f>
        <v>http://dx.doi.org/10.1016/j.aej.2023.09.010</v>
      </c>
      <c r="O11" t="s">
        <v>107</v>
      </c>
      <c r="P11" t="str">
        <f>HYPERLINK("https%3A%2F%2Fwww.webofscience.com%2Fwos%2Fwoscc%2Ffull-record%2FWOS:001076425400001","View Full Record in Web of Science")</f>
        <v>View Full Record in Web of Science</v>
      </c>
    </row>
    <row r="12" spans="1:16" x14ac:dyDescent="0.25">
      <c r="A12" t="s">
        <v>108</v>
      </c>
      <c r="B12" t="s">
        <v>109</v>
      </c>
      <c r="C12" t="s">
        <v>110</v>
      </c>
      <c r="D12" t="s">
        <v>111</v>
      </c>
      <c r="E12" t="s">
        <v>64</v>
      </c>
      <c r="F12" t="s">
        <v>65</v>
      </c>
      <c r="G12" t="s">
        <v>112</v>
      </c>
      <c r="H12" t="s">
        <v>113</v>
      </c>
      <c r="I12" t="s">
        <v>20</v>
      </c>
      <c r="J12">
        <v>2023</v>
      </c>
      <c r="K12">
        <v>4</v>
      </c>
      <c r="L12">
        <v>3</v>
      </c>
      <c r="M12" t="s">
        <v>114</v>
      </c>
      <c r="N12" t="str">
        <f>HYPERLINK("http://dx.doi.org/10.37256/cm.4320233308","http://dx.doi.org/10.37256/cm.4320233308")</f>
        <v>http://dx.doi.org/10.37256/cm.4320233308</v>
      </c>
      <c r="O12" t="s">
        <v>115</v>
      </c>
      <c r="P12" t="str">
        <f>HYPERLINK("https%3A%2F%2Fwww.webofscience.com%2Fwos%2Fwoscc%2Ffull-record%2FWOS:001062150900007","View Full Record in Web of Science")</f>
        <v>View Full Record in Web of Science</v>
      </c>
    </row>
    <row r="13" spans="1:16" x14ac:dyDescent="0.25">
      <c r="A13" t="s">
        <v>116</v>
      </c>
      <c r="B13" t="s">
        <v>117</v>
      </c>
      <c r="C13" t="s">
        <v>118</v>
      </c>
      <c r="D13" t="s">
        <v>111</v>
      </c>
      <c r="E13" t="s">
        <v>64</v>
      </c>
      <c r="F13" t="s">
        <v>65</v>
      </c>
      <c r="G13" t="s">
        <v>112</v>
      </c>
      <c r="H13" t="s">
        <v>113</v>
      </c>
      <c r="I13" t="s">
        <v>20</v>
      </c>
      <c r="J13">
        <v>2023</v>
      </c>
      <c r="K13">
        <v>4</v>
      </c>
      <c r="L13">
        <v>3</v>
      </c>
      <c r="M13" t="s">
        <v>119</v>
      </c>
      <c r="N13" t="str">
        <f>HYPERLINK("http://dx.doi.org/10.37256/cm.4320233359","http://dx.doi.org/10.37256/cm.4320233359")</f>
        <v>http://dx.doi.org/10.37256/cm.4320233359</v>
      </c>
      <c r="O13" t="s">
        <v>120</v>
      </c>
      <c r="P13" t="str">
        <f>HYPERLINK("https%3A%2F%2Fwww.webofscience.com%2Fwos%2Fwoscc%2Ffull-record%2FWOS:001062150900005","View Full Record in Web of Science")</f>
        <v>View Full Record in Web of Science</v>
      </c>
    </row>
    <row r="14" spans="1:16" x14ac:dyDescent="0.25">
      <c r="A14" t="s">
        <v>121</v>
      </c>
      <c r="B14" t="s">
        <v>122</v>
      </c>
      <c r="C14" t="s">
        <v>123</v>
      </c>
      <c r="D14" t="s">
        <v>111</v>
      </c>
      <c r="E14" t="s">
        <v>64</v>
      </c>
      <c r="F14" t="s">
        <v>65</v>
      </c>
      <c r="G14" t="s">
        <v>112</v>
      </c>
      <c r="H14" t="s">
        <v>113</v>
      </c>
      <c r="I14" t="s">
        <v>20</v>
      </c>
      <c r="J14">
        <v>2023</v>
      </c>
      <c r="K14">
        <v>4</v>
      </c>
      <c r="L14">
        <v>3</v>
      </c>
      <c r="M14" t="s">
        <v>124</v>
      </c>
      <c r="N14" t="str">
        <f>HYPERLINK("http://dx.doi.org/10.37256/cm.4320233321","http://dx.doi.org/10.37256/cm.4320233321")</f>
        <v>http://dx.doi.org/10.37256/cm.4320233321</v>
      </c>
      <c r="O14" t="s">
        <v>125</v>
      </c>
      <c r="P14" t="str">
        <f>HYPERLINK("https%3A%2F%2Fwww.webofscience.com%2Fwos%2Fwoscc%2Ffull-record%2FWOS:001062150900011","View Full Record in Web of Science")</f>
        <v>View Full Record in Web of Science</v>
      </c>
    </row>
    <row r="15" spans="1:16" x14ac:dyDescent="0.25">
      <c r="A15" t="s">
        <v>126</v>
      </c>
      <c r="B15" t="s">
        <v>127</v>
      </c>
      <c r="C15" t="s">
        <v>128</v>
      </c>
      <c r="D15" t="s">
        <v>129</v>
      </c>
      <c r="E15" t="s">
        <v>130</v>
      </c>
      <c r="F15" t="s">
        <v>131</v>
      </c>
      <c r="G15" t="s">
        <v>132</v>
      </c>
      <c r="H15" t="s">
        <v>20</v>
      </c>
      <c r="I15" t="s">
        <v>133</v>
      </c>
      <c r="J15">
        <v>2023</v>
      </c>
      <c r="K15">
        <v>53</v>
      </c>
      <c r="L15" t="s">
        <v>20</v>
      </c>
      <c r="M15" t="s">
        <v>134</v>
      </c>
      <c r="N15" t="str">
        <f>HYPERLINK("http://dx.doi.org/10.1016/j.rinp.2023.106869","http://dx.doi.org/10.1016/j.rinp.2023.106869")</f>
        <v>http://dx.doi.org/10.1016/j.rinp.2023.106869</v>
      </c>
      <c r="O15" t="s">
        <v>135</v>
      </c>
      <c r="P15" t="str">
        <f>HYPERLINK("https%3A%2F%2Fwww.webofscience.com%2Fwos%2Fwoscc%2Ffull-record%2FWOS:001075578300001","View Full Record in Web of Science")</f>
        <v>View Full Record in Web of Science</v>
      </c>
    </row>
    <row r="16" spans="1:16" x14ac:dyDescent="0.25">
      <c r="A16" t="s">
        <v>136</v>
      </c>
      <c r="B16" t="s">
        <v>137</v>
      </c>
      <c r="C16" t="s">
        <v>138</v>
      </c>
      <c r="D16" t="s">
        <v>43</v>
      </c>
      <c r="E16" t="s">
        <v>20</v>
      </c>
      <c r="F16" t="s">
        <v>102</v>
      </c>
      <c r="G16" t="s">
        <v>45</v>
      </c>
      <c r="H16" t="s">
        <v>46</v>
      </c>
      <c r="I16" t="s">
        <v>47</v>
      </c>
      <c r="J16">
        <v>2023</v>
      </c>
      <c r="K16">
        <v>98</v>
      </c>
      <c r="L16">
        <v>11</v>
      </c>
      <c r="M16" t="s">
        <v>139</v>
      </c>
      <c r="N16" t="str">
        <f>HYPERLINK("http://dx.doi.org/10.1088/1402-4896/acfbff","http://dx.doi.org/10.1088/1402-4896/acfbff")</f>
        <v>http://dx.doi.org/10.1088/1402-4896/acfbff</v>
      </c>
      <c r="O16" t="s">
        <v>140</v>
      </c>
      <c r="P16" t="str">
        <f>HYPERLINK("https%3A%2F%2Fwww.webofscience.com%2Fwos%2Fwoscc%2Ffull-record%2FWOS:001075332900001","View Full Record in Web of Science")</f>
        <v>View Full Record in Web of Science</v>
      </c>
    </row>
    <row r="17" spans="1:16" x14ac:dyDescent="0.25">
      <c r="A17" t="s">
        <v>141</v>
      </c>
      <c r="B17" t="s">
        <v>142</v>
      </c>
      <c r="C17" t="s">
        <v>143</v>
      </c>
      <c r="D17" t="s">
        <v>144</v>
      </c>
      <c r="E17" t="s">
        <v>145</v>
      </c>
      <c r="F17" t="s">
        <v>146</v>
      </c>
      <c r="G17" t="s">
        <v>147</v>
      </c>
      <c r="H17" t="s">
        <v>148</v>
      </c>
      <c r="I17" t="s">
        <v>149</v>
      </c>
      <c r="J17">
        <v>2023</v>
      </c>
      <c r="K17">
        <v>383</v>
      </c>
      <c r="L17" t="s">
        <v>20</v>
      </c>
      <c r="M17" t="s">
        <v>150</v>
      </c>
      <c r="N17" t="str">
        <f>HYPERLINK("http://dx.doi.org/10.1016/j.cbi.2023.110655","http://dx.doi.org/10.1016/j.cbi.2023.110655")</f>
        <v>http://dx.doi.org/10.1016/j.cbi.2023.110655</v>
      </c>
      <c r="O17" t="s">
        <v>151</v>
      </c>
      <c r="P17" t="str">
        <f>HYPERLINK("https%3A%2F%2Fwww.webofscience.com%2Fwos%2Fwoscc%2Ffull-record%2FWOS:001065161600001","View Full Record in Web of Science")</f>
        <v>View Full Record in Web of Science</v>
      </c>
    </row>
    <row r="18" spans="1:16" x14ac:dyDescent="0.25">
      <c r="A18" t="s">
        <v>152</v>
      </c>
      <c r="B18" t="s">
        <v>153</v>
      </c>
      <c r="C18" t="s">
        <v>154</v>
      </c>
      <c r="D18" t="s">
        <v>63</v>
      </c>
      <c r="E18" t="s">
        <v>155</v>
      </c>
      <c r="F18" t="s">
        <v>156</v>
      </c>
      <c r="G18" t="s">
        <v>66</v>
      </c>
      <c r="H18" t="s">
        <v>67</v>
      </c>
      <c r="I18" t="s">
        <v>133</v>
      </c>
      <c r="J18">
        <v>2023</v>
      </c>
      <c r="K18">
        <v>111</v>
      </c>
      <c r="L18">
        <v>20</v>
      </c>
      <c r="M18" t="s">
        <v>157</v>
      </c>
      <c r="N18" t="str">
        <f>HYPERLINK("http://dx.doi.org/10.1007/s11071-023-08879-9","http://dx.doi.org/10.1007/s11071-023-08879-9")</f>
        <v>http://dx.doi.org/10.1007/s11071-023-08879-9</v>
      </c>
      <c r="O18" t="s">
        <v>158</v>
      </c>
      <c r="P18" t="str">
        <f>HYPERLINK("https%3A%2F%2Fwww.webofscience.com%2Fwos%2Fwoscc%2Ffull-record%2FWOS:001066011500004","View Full Record in Web of Science")</f>
        <v>View Full Record in Web of Science</v>
      </c>
    </row>
    <row r="19" spans="1:16" x14ac:dyDescent="0.25">
      <c r="A19" t="s">
        <v>159</v>
      </c>
      <c r="B19" t="s">
        <v>160</v>
      </c>
      <c r="C19" t="s">
        <v>161</v>
      </c>
      <c r="D19" t="s">
        <v>162</v>
      </c>
      <c r="E19" t="s">
        <v>20</v>
      </c>
      <c r="F19" t="s">
        <v>163</v>
      </c>
      <c r="G19" t="s">
        <v>164</v>
      </c>
      <c r="H19" t="s">
        <v>165</v>
      </c>
      <c r="I19" t="s">
        <v>133</v>
      </c>
      <c r="J19">
        <v>2023</v>
      </c>
      <c r="K19">
        <v>101</v>
      </c>
      <c r="L19" t="s">
        <v>20</v>
      </c>
      <c r="M19" t="s">
        <v>166</v>
      </c>
      <c r="N19" t="str">
        <f>HYPERLINK("http://dx.doi.org/10.1016/j.cimid.2023.102060","http://dx.doi.org/10.1016/j.cimid.2023.102060")</f>
        <v>http://dx.doi.org/10.1016/j.cimid.2023.102060</v>
      </c>
      <c r="O19" t="s">
        <v>167</v>
      </c>
      <c r="P19" t="str">
        <f>HYPERLINK("https%3A%2F%2Fwww.webofscience.com%2Fwos%2Fwoscc%2Ffull-record%2FWOS:001071388500001","View Full Record in Web of Science")</f>
        <v>View Full Record in Web of Science</v>
      </c>
    </row>
    <row r="20" spans="1:16" x14ac:dyDescent="0.25">
      <c r="A20" t="s">
        <v>168</v>
      </c>
      <c r="B20" t="s">
        <v>169</v>
      </c>
      <c r="C20" t="s">
        <v>170</v>
      </c>
      <c r="D20" t="s">
        <v>19</v>
      </c>
      <c r="E20" t="s">
        <v>64</v>
      </c>
      <c r="F20" t="s">
        <v>65</v>
      </c>
      <c r="G20" t="s">
        <v>21</v>
      </c>
      <c r="H20" t="s">
        <v>22</v>
      </c>
      <c r="I20" t="s">
        <v>171</v>
      </c>
      <c r="J20">
        <v>2023</v>
      </c>
      <c r="K20" t="s">
        <v>20</v>
      </c>
      <c r="L20" t="s">
        <v>20</v>
      </c>
      <c r="M20" t="s">
        <v>172</v>
      </c>
      <c r="N20" t="str">
        <f>HYPERLINK("http://dx.doi.org/10.1007/s12596-023-01381","http://dx.doi.org/10.1007/s12596-023-01381")</f>
        <v>http://dx.doi.org/10.1007/s12596-023-01381</v>
      </c>
      <c r="O20" t="s">
        <v>173</v>
      </c>
      <c r="P20" t="str">
        <f>HYPERLINK("https%3A%2F%2Fwww.webofscience.com%2Fwos%2Fwoscc%2Ffull-record%2FWOS:001069475400001","View Full Record in Web of Science")</f>
        <v>View Full Record in Web of Science</v>
      </c>
    </row>
    <row r="21" spans="1:16" x14ac:dyDescent="0.25">
      <c r="A21" t="s">
        <v>174</v>
      </c>
      <c r="B21" t="s">
        <v>175</v>
      </c>
      <c r="C21" t="s">
        <v>176</v>
      </c>
      <c r="D21" t="s">
        <v>19</v>
      </c>
      <c r="E21" t="s">
        <v>177</v>
      </c>
      <c r="F21" t="s">
        <v>178</v>
      </c>
      <c r="G21" t="s">
        <v>21</v>
      </c>
      <c r="H21" t="s">
        <v>22</v>
      </c>
      <c r="I21" t="s">
        <v>179</v>
      </c>
      <c r="J21">
        <v>2023</v>
      </c>
      <c r="K21" t="s">
        <v>20</v>
      </c>
      <c r="L21" t="s">
        <v>20</v>
      </c>
      <c r="M21" t="s">
        <v>180</v>
      </c>
      <c r="N21" t="str">
        <f>HYPERLINK("http://dx.doi.org/10.1007/s12596-023-01370","http://dx.doi.org/10.1007/s12596-023-01370")</f>
        <v>http://dx.doi.org/10.1007/s12596-023-01370</v>
      </c>
      <c r="O21" t="s">
        <v>181</v>
      </c>
      <c r="P21" t="str">
        <f>HYPERLINK("https%3A%2F%2Fwww.webofscience.com%2Fwos%2Fwoscc%2Ffull-record%2FWOS:001060432600002","View Full Record in Web of Science")</f>
        <v>View Full Record in Web of Science</v>
      </c>
    </row>
    <row r="22" spans="1:16" x14ac:dyDescent="0.25">
      <c r="A22" t="s">
        <v>182</v>
      </c>
      <c r="B22" t="s">
        <v>183</v>
      </c>
      <c r="C22" t="s">
        <v>184</v>
      </c>
      <c r="D22" t="s">
        <v>53</v>
      </c>
      <c r="E22" t="s">
        <v>185</v>
      </c>
      <c r="F22" t="s">
        <v>186</v>
      </c>
      <c r="G22" t="s">
        <v>55</v>
      </c>
      <c r="H22" t="s">
        <v>56</v>
      </c>
      <c r="I22" t="s">
        <v>187</v>
      </c>
      <c r="J22">
        <v>2023</v>
      </c>
      <c r="K22">
        <v>55</v>
      </c>
      <c r="L22">
        <v>5</v>
      </c>
      <c r="M22" t="s">
        <v>188</v>
      </c>
      <c r="N22" t="str">
        <f>HYPERLINK("http://dx.doi.org/10.1007/s11082-023-04683-2","http://dx.doi.org/10.1007/s11082-023-04683-2")</f>
        <v>http://dx.doi.org/10.1007/s11082-023-04683-2</v>
      </c>
      <c r="O22" t="s">
        <v>189</v>
      </c>
      <c r="P22" t="str">
        <f>HYPERLINK("https%3A%2F%2Fwww.webofscience.com%2Fwos%2Fwoscc%2Ffull-record%2FWOS:000946074800016","View Full Record in Web of Science")</f>
        <v>View Full Record in Web of Science</v>
      </c>
    </row>
    <row r="23" spans="1:16" x14ac:dyDescent="0.25">
      <c r="A23" t="s">
        <v>190</v>
      </c>
      <c r="B23" t="s">
        <v>191</v>
      </c>
      <c r="C23" t="s">
        <v>192</v>
      </c>
      <c r="D23" t="s">
        <v>43</v>
      </c>
      <c r="E23" t="s">
        <v>193</v>
      </c>
      <c r="F23" t="s">
        <v>194</v>
      </c>
      <c r="G23" t="s">
        <v>45</v>
      </c>
      <c r="H23" t="s">
        <v>46</v>
      </c>
      <c r="I23" t="s">
        <v>195</v>
      </c>
      <c r="J23">
        <v>2023</v>
      </c>
      <c r="K23">
        <v>98</v>
      </c>
      <c r="L23">
        <v>10</v>
      </c>
      <c r="M23" t="s">
        <v>196</v>
      </c>
      <c r="N23" t="str">
        <f>HYPERLINK("http://dx.doi.org/10.1088/1402-4896/acf3d8","http://dx.doi.org/10.1088/1402-4896/acf3d8")</f>
        <v>http://dx.doi.org/10.1088/1402-4896/acf3d8</v>
      </c>
      <c r="O23" t="s">
        <v>197</v>
      </c>
      <c r="P23" t="str">
        <f>HYPERLINK("https%3A%2F%2Fwww.webofscience.com%2Fwos%2Fwoscc%2Ffull-record%2FWOS:001061628600001","View Full Record in Web of Science")</f>
        <v>View Full Record in Web of Science</v>
      </c>
    </row>
    <row r="24" spans="1:16" x14ac:dyDescent="0.25">
      <c r="A24" t="s">
        <v>198</v>
      </c>
      <c r="B24" t="s">
        <v>199</v>
      </c>
      <c r="C24" t="s">
        <v>200</v>
      </c>
      <c r="D24" t="s">
        <v>201</v>
      </c>
      <c r="E24" t="s">
        <v>202</v>
      </c>
      <c r="F24" t="s">
        <v>203</v>
      </c>
      <c r="G24" t="s">
        <v>20</v>
      </c>
      <c r="H24" t="s">
        <v>204</v>
      </c>
      <c r="I24" t="s">
        <v>205</v>
      </c>
      <c r="J24">
        <v>2023</v>
      </c>
      <c r="K24">
        <v>15</v>
      </c>
      <c r="L24">
        <v>7</v>
      </c>
      <c r="M24" t="s">
        <v>206</v>
      </c>
      <c r="N24" t="str">
        <f>HYPERLINK("http://dx.doi.org/10.7759/cureus.42142","http://dx.doi.org/10.7759/cureus.42142")</f>
        <v>http://dx.doi.org/10.7759/cureus.42142</v>
      </c>
      <c r="O24" t="s">
        <v>207</v>
      </c>
      <c r="P24" t="str">
        <f>HYPERLINK("https%3A%2F%2Fwww.webofscience.com%2Fwos%2Fwoscc%2Ffull-record%2FWOS:001054485200016","View Full Record in Web of Science")</f>
        <v>View Full Record in Web of Science</v>
      </c>
    </row>
    <row r="25" spans="1:16" x14ac:dyDescent="0.25">
      <c r="A25" t="s">
        <v>208</v>
      </c>
      <c r="B25" t="s">
        <v>209</v>
      </c>
      <c r="C25" t="s">
        <v>210</v>
      </c>
      <c r="D25" t="s">
        <v>211</v>
      </c>
      <c r="E25" t="s">
        <v>64</v>
      </c>
      <c r="F25" t="s">
        <v>65</v>
      </c>
      <c r="G25" t="s">
        <v>212</v>
      </c>
      <c r="H25" t="s">
        <v>20</v>
      </c>
      <c r="I25" t="s">
        <v>20</v>
      </c>
      <c r="J25">
        <v>2023</v>
      </c>
      <c r="K25">
        <v>24</v>
      </c>
      <c r="L25">
        <v>4</v>
      </c>
      <c r="M25" t="s">
        <v>213</v>
      </c>
      <c r="N25" t="str">
        <f>HYPERLINK("http://dx.doi.org/10.3116/16091833/24/4/04021/2023","http://dx.doi.org/10.3116/16091833/24/4/04021/2023")</f>
        <v>http://dx.doi.org/10.3116/16091833/24/4/04021/2023</v>
      </c>
      <c r="O25" t="s">
        <v>214</v>
      </c>
      <c r="P25" t="str">
        <f>HYPERLINK("https%3A%2F%2Fwww.webofscience.com%2Fwos%2Fwoscc%2Ffull-record%2FWOS:001055509900003","View Full Record in Web of Science")</f>
        <v>View Full Record in Web of Science</v>
      </c>
    </row>
    <row r="26" spans="1:16" x14ac:dyDescent="0.25">
      <c r="A26" t="s">
        <v>215</v>
      </c>
      <c r="B26" t="s">
        <v>216</v>
      </c>
      <c r="C26" t="s">
        <v>217</v>
      </c>
      <c r="D26" t="s">
        <v>211</v>
      </c>
      <c r="E26" t="s">
        <v>64</v>
      </c>
      <c r="F26" t="s">
        <v>65</v>
      </c>
      <c r="G26" t="s">
        <v>212</v>
      </c>
      <c r="H26" t="s">
        <v>20</v>
      </c>
      <c r="I26" t="s">
        <v>20</v>
      </c>
      <c r="J26">
        <v>2023</v>
      </c>
      <c r="K26">
        <v>24</v>
      </c>
      <c r="L26">
        <v>4</v>
      </c>
      <c r="M26" t="s">
        <v>218</v>
      </c>
      <c r="N26" t="str">
        <f>HYPERLINK("http://dx.doi.org/10.3116/16091833/24/4/04030/2023","http://dx.doi.org/10.3116/16091833/24/4/04030/2023")</f>
        <v>http://dx.doi.org/10.3116/16091833/24/4/04030/2023</v>
      </c>
      <c r="O26" t="s">
        <v>219</v>
      </c>
      <c r="P26" t="str">
        <f>HYPERLINK("https%3A%2F%2Fwww.webofscience.com%2Fwos%2Fwoscc%2Ffull-record%2FWOS:001055509900004","View Full Record in Web of Science")</f>
        <v>View Full Record in Web of Science</v>
      </c>
    </row>
    <row r="27" spans="1:16" x14ac:dyDescent="0.25">
      <c r="A27" t="s">
        <v>220</v>
      </c>
      <c r="B27" t="s">
        <v>221</v>
      </c>
      <c r="C27" t="s">
        <v>222</v>
      </c>
      <c r="D27" t="s">
        <v>223</v>
      </c>
      <c r="E27" t="s">
        <v>224</v>
      </c>
      <c r="F27" t="s">
        <v>225</v>
      </c>
      <c r="G27" t="s">
        <v>226</v>
      </c>
      <c r="H27" t="s">
        <v>20</v>
      </c>
      <c r="I27" t="s">
        <v>227</v>
      </c>
      <c r="J27">
        <v>2023</v>
      </c>
      <c r="K27">
        <v>8</v>
      </c>
      <c r="L27">
        <v>4</v>
      </c>
      <c r="M27" t="s">
        <v>228</v>
      </c>
      <c r="N27" t="str">
        <f>HYPERLINK("http://dx.doi.org/10.1021/acsomega.2c07755","http://dx.doi.org/10.1021/acsomega.2c07755")</f>
        <v>http://dx.doi.org/10.1021/acsomega.2c07755</v>
      </c>
      <c r="O27" t="s">
        <v>229</v>
      </c>
      <c r="P27" t="str">
        <f>HYPERLINK("https%3A%2F%2Fwww.webofscience.com%2Fwos%2Fwoscc%2Ffull-record%2FWOS:000923270500001","View Full Record in Web of Science")</f>
        <v>View Full Record in Web of Science</v>
      </c>
    </row>
    <row r="28" spans="1:16" x14ac:dyDescent="0.25">
      <c r="A28" t="s">
        <v>230</v>
      </c>
      <c r="B28" t="s">
        <v>231</v>
      </c>
      <c r="C28" t="s">
        <v>232</v>
      </c>
      <c r="D28" t="s">
        <v>233</v>
      </c>
      <c r="E28" t="s">
        <v>234</v>
      </c>
      <c r="F28" t="s">
        <v>235</v>
      </c>
      <c r="G28" t="s">
        <v>236</v>
      </c>
      <c r="H28" t="s">
        <v>237</v>
      </c>
      <c r="I28" t="s">
        <v>238</v>
      </c>
      <c r="J28">
        <v>2023</v>
      </c>
      <c r="K28">
        <v>50</v>
      </c>
      <c r="L28">
        <v>4</v>
      </c>
      <c r="M28" t="s">
        <v>239</v>
      </c>
      <c r="N28" t="str">
        <f>HYPERLINK("http://dx.doi.org/10.1007/s11033-023-08257-z","http://dx.doi.org/10.1007/s11033-023-08257-z")</f>
        <v>http://dx.doi.org/10.1007/s11033-023-08257-z</v>
      </c>
      <c r="O28" t="s">
        <v>240</v>
      </c>
      <c r="P28" t="str">
        <f>HYPERLINK("https%3A%2F%2Fwww.webofscience.com%2Fwos%2Fwoscc%2Ffull-record%2FWOS:000914930500004","View Full Record in Web of Science")</f>
        <v>View Full Record in Web of Science</v>
      </c>
    </row>
    <row r="29" spans="1:16" x14ac:dyDescent="0.25">
      <c r="A29" t="s">
        <v>241</v>
      </c>
      <c r="B29" t="s">
        <v>242</v>
      </c>
      <c r="C29" t="s">
        <v>243</v>
      </c>
      <c r="D29" t="s">
        <v>211</v>
      </c>
      <c r="E29" t="s">
        <v>244</v>
      </c>
      <c r="F29" t="s">
        <v>245</v>
      </c>
      <c r="G29" t="s">
        <v>212</v>
      </c>
      <c r="H29" t="s">
        <v>20</v>
      </c>
      <c r="I29" t="s">
        <v>20</v>
      </c>
      <c r="J29">
        <v>2023</v>
      </c>
      <c r="K29">
        <v>24</v>
      </c>
      <c r="L29">
        <v>4</v>
      </c>
      <c r="M29" t="s">
        <v>246</v>
      </c>
      <c r="N29" t="str">
        <f>HYPERLINK("http://dx.doi.org/10.3116/16091833/24/4/04060/2023","http://dx.doi.org/10.3116/16091833/24/4/04060/2023")</f>
        <v>http://dx.doi.org/10.3116/16091833/24/4/04060/2023</v>
      </c>
      <c r="O29" t="s">
        <v>247</v>
      </c>
      <c r="P29" t="str">
        <f>HYPERLINK("https%3A%2F%2Fwww.webofscience.com%2Fwos%2Fwoscc%2Ffull-record%2FWOS:001059136300001","View Full Record in Web of Science")</f>
        <v>View Full Record in Web of Science</v>
      </c>
    </row>
    <row r="30" spans="1:16" x14ac:dyDescent="0.25">
      <c r="A30" t="s">
        <v>248</v>
      </c>
      <c r="B30" t="s">
        <v>249</v>
      </c>
      <c r="C30" t="s">
        <v>250</v>
      </c>
      <c r="D30" t="s">
        <v>251</v>
      </c>
      <c r="E30" t="s">
        <v>252</v>
      </c>
      <c r="F30" t="s">
        <v>253</v>
      </c>
      <c r="G30" t="s">
        <v>254</v>
      </c>
      <c r="H30" t="s">
        <v>255</v>
      </c>
      <c r="I30" t="s">
        <v>256</v>
      </c>
      <c r="J30">
        <v>2023</v>
      </c>
      <c r="K30" t="s">
        <v>20</v>
      </c>
      <c r="L30" t="s">
        <v>20</v>
      </c>
      <c r="M30" t="s">
        <v>257</v>
      </c>
      <c r="N30" t="str">
        <f>HYPERLINK("http://dx.doi.org/10.1007/s13562-023-00854-0","http://dx.doi.org/10.1007/s13562-023-00854-0")</f>
        <v>http://dx.doi.org/10.1007/s13562-023-00854-0</v>
      </c>
      <c r="O30" t="s">
        <v>258</v>
      </c>
      <c r="P30" t="str">
        <f>HYPERLINK("https%3A%2F%2Fwww.webofscience.com%2Fwos%2Fwoscc%2Ffull-record%2FWOS:001056280900001","View Full Record in Web of Science")</f>
        <v>View Full Record in Web of Science</v>
      </c>
    </row>
    <row r="31" spans="1:16" x14ac:dyDescent="0.25">
      <c r="A31" t="s">
        <v>259</v>
      </c>
      <c r="B31" t="s">
        <v>260</v>
      </c>
      <c r="C31" t="s">
        <v>261</v>
      </c>
      <c r="D31" t="s">
        <v>129</v>
      </c>
      <c r="E31" t="s">
        <v>262</v>
      </c>
      <c r="F31" t="s">
        <v>263</v>
      </c>
      <c r="G31" t="s">
        <v>132</v>
      </c>
      <c r="H31" t="s">
        <v>20</v>
      </c>
      <c r="I31" t="s">
        <v>264</v>
      </c>
      <c r="J31">
        <v>2023</v>
      </c>
      <c r="K31">
        <v>52</v>
      </c>
      <c r="L31" t="s">
        <v>20</v>
      </c>
      <c r="M31" t="s">
        <v>265</v>
      </c>
      <c r="N31" t="str">
        <f>HYPERLINK("http://dx.doi.org/10.1016/j.rinp.2023.106756","http://dx.doi.org/10.1016/j.rinp.2023.106756")</f>
        <v>http://dx.doi.org/10.1016/j.rinp.2023.106756</v>
      </c>
      <c r="O31" t="s">
        <v>266</v>
      </c>
      <c r="P31" t="str">
        <f>HYPERLINK("https%3A%2F%2Fwww.webofscience.com%2Fwos%2Fwoscc%2Ffull-record%2FWOS:001054712900001","View Full Record in Web of Science")</f>
        <v>View Full Record in Web of Science</v>
      </c>
    </row>
    <row r="32" spans="1:16" x14ac:dyDescent="0.25">
      <c r="A32" t="s">
        <v>267</v>
      </c>
      <c r="B32" t="s">
        <v>268</v>
      </c>
      <c r="C32" t="s">
        <v>269</v>
      </c>
      <c r="D32" t="s">
        <v>53</v>
      </c>
      <c r="E32" t="s">
        <v>270</v>
      </c>
      <c r="F32" t="s">
        <v>20</v>
      </c>
      <c r="G32" t="s">
        <v>55</v>
      </c>
      <c r="H32" t="s">
        <v>56</v>
      </c>
      <c r="I32" t="s">
        <v>57</v>
      </c>
      <c r="J32">
        <v>2023</v>
      </c>
      <c r="K32">
        <v>55</v>
      </c>
      <c r="L32">
        <v>11</v>
      </c>
      <c r="M32" t="s">
        <v>271</v>
      </c>
      <c r="N32" t="str">
        <f>HYPERLINK("http://dx.doi.org/10.1007/s11082-023-05116-w","http://dx.doi.org/10.1007/s11082-023-05116-w")</f>
        <v>http://dx.doi.org/10.1007/s11082-023-05116-w</v>
      </c>
      <c r="O32" t="s">
        <v>272</v>
      </c>
      <c r="P32" t="str">
        <f>HYPERLINK("https%3A%2F%2Fwww.webofscience.com%2Fwos%2Fwoscc%2Ffull-record%2FWOS:001052796200001","View Full Record in Web of Science")</f>
        <v>View Full Record in Web of Science</v>
      </c>
    </row>
    <row r="33" spans="1:16" x14ac:dyDescent="0.25">
      <c r="A33" t="s">
        <v>273</v>
      </c>
      <c r="B33" t="s">
        <v>274</v>
      </c>
      <c r="C33" t="s">
        <v>275</v>
      </c>
      <c r="D33" t="s">
        <v>129</v>
      </c>
      <c r="E33" t="s">
        <v>20</v>
      </c>
      <c r="F33" t="s">
        <v>20</v>
      </c>
      <c r="G33" t="s">
        <v>132</v>
      </c>
      <c r="H33" t="s">
        <v>20</v>
      </c>
      <c r="I33" t="s">
        <v>264</v>
      </c>
      <c r="J33">
        <v>2023</v>
      </c>
      <c r="K33">
        <v>52</v>
      </c>
      <c r="L33" t="s">
        <v>20</v>
      </c>
      <c r="M33" t="s">
        <v>276</v>
      </c>
      <c r="N33" t="str">
        <f>HYPERLINK("http://dx.doi.org/10.1016/j.rinp.2023.106751","http://dx.doi.org/10.1016/j.rinp.2023.106751")</f>
        <v>http://dx.doi.org/10.1016/j.rinp.2023.106751</v>
      </c>
      <c r="O33" t="s">
        <v>277</v>
      </c>
      <c r="P33" t="str">
        <f>HYPERLINK("https%3A%2F%2Fwww.webofscience.com%2Fwos%2Fwoscc%2Ffull-record%2FWOS:001050608600001","View Full Record in Web of Science")</f>
        <v>View Full Record in Web of Science</v>
      </c>
    </row>
    <row r="34" spans="1:16" x14ac:dyDescent="0.25">
      <c r="A34" t="s">
        <v>278</v>
      </c>
      <c r="B34" t="s">
        <v>279</v>
      </c>
      <c r="C34" t="s">
        <v>280</v>
      </c>
      <c r="D34" t="s">
        <v>281</v>
      </c>
      <c r="E34" t="s">
        <v>282</v>
      </c>
      <c r="F34" t="s">
        <v>283</v>
      </c>
      <c r="G34" t="s">
        <v>284</v>
      </c>
      <c r="H34" t="s">
        <v>285</v>
      </c>
      <c r="I34" t="s">
        <v>264</v>
      </c>
      <c r="J34">
        <v>2023</v>
      </c>
      <c r="K34">
        <v>136</v>
      </c>
      <c r="L34" t="s">
        <v>20</v>
      </c>
      <c r="M34" t="s">
        <v>286</v>
      </c>
      <c r="N34" t="str">
        <f>HYPERLINK("http://dx.doi.org/10.1016/j.jdent.2023.104621","http://dx.doi.org/10.1016/j.jdent.2023.104621")</f>
        <v>http://dx.doi.org/10.1016/j.jdent.2023.104621</v>
      </c>
      <c r="O34" t="s">
        <v>287</v>
      </c>
      <c r="P34" t="str">
        <f>HYPERLINK("https%3A%2F%2Fwww.webofscience.com%2Fwos%2Fwoscc%2Ffull-record%2FWOS:001049278000001","View Full Record in Web of Science")</f>
        <v>View Full Record in Web of Science</v>
      </c>
    </row>
    <row r="35" spans="1:16" x14ac:dyDescent="0.25">
      <c r="A35" t="s">
        <v>288</v>
      </c>
      <c r="B35" t="s">
        <v>289</v>
      </c>
      <c r="C35" t="s">
        <v>290</v>
      </c>
      <c r="D35" t="s">
        <v>291</v>
      </c>
      <c r="E35" t="s">
        <v>292</v>
      </c>
      <c r="F35" t="s">
        <v>293</v>
      </c>
      <c r="G35" t="s">
        <v>294</v>
      </c>
      <c r="H35" t="s">
        <v>295</v>
      </c>
      <c r="I35" t="s">
        <v>296</v>
      </c>
      <c r="J35">
        <v>2023</v>
      </c>
      <c r="K35" t="s">
        <v>20</v>
      </c>
      <c r="L35" t="s">
        <v>20</v>
      </c>
      <c r="M35" t="s">
        <v>297</v>
      </c>
      <c r="N35" t="str">
        <f>HYPERLINK("http://dx.doi.org/10.1002/mma.9632","http://dx.doi.org/10.1002/mma.9632")</f>
        <v>http://dx.doi.org/10.1002/mma.9632</v>
      </c>
      <c r="O35" t="s">
        <v>298</v>
      </c>
      <c r="P35" t="str">
        <f>HYPERLINK("https%3A%2F%2Fwww.webofscience.com%2Fwos%2Fwoscc%2Ffull-record%2FWOS:001049137900001","View Full Record in Web of Science")</f>
        <v>View Full Record in Web of Science</v>
      </c>
    </row>
    <row r="36" spans="1:16" x14ac:dyDescent="0.25">
      <c r="A36" t="s">
        <v>299</v>
      </c>
      <c r="B36" t="s">
        <v>300</v>
      </c>
      <c r="C36" t="s">
        <v>301</v>
      </c>
      <c r="D36" t="s">
        <v>53</v>
      </c>
      <c r="E36" t="s">
        <v>302</v>
      </c>
      <c r="F36" t="s">
        <v>303</v>
      </c>
      <c r="G36" t="s">
        <v>55</v>
      </c>
      <c r="H36" t="s">
        <v>56</v>
      </c>
      <c r="I36" t="s">
        <v>133</v>
      </c>
      <c r="J36">
        <v>2023</v>
      </c>
      <c r="K36">
        <v>55</v>
      </c>
      <c r="L36">
        <v>10</v>
      </c>
      <c r="M36" t="s">
        <v>304</v>
      </c>
      <c r="N36" t="str">
        <f>HYPERLINK("http://dx.doi.org/10.1007/s11082-023-05109-9","http://dx.doi.org/10.1007/s11082-023-05109-9")</f>
        <v>http://dx.doi.org/10.1007/s11082-023-05109-9</v>
      </c>
      <c r="O36" t="s">
        <v>305</v>
      </c>
      <c r="P36" t="str">
        <f>HYPERLINK("https%3A%2F%2Fwww.webofscience.com%2Fwos%2Fwoscc%2Ffull-record%2FWOS:001044287100007","View Full Record in Web of Science")</f>
        <v>View Full Record in Web of Science</v>
      </c>
    </row>
    <row r="37" spans="1:16" x14ac:dyDescent="0.25">
      <c r="A37" t="s">
        <v>306</v>
      </c>
      <c r="B37" t="s">
        <v>307</v>
      </c>
      <c r="C37" t="s">
        <v>308</v>
      </c>
      <c r="D37" t="s">
        <v>81</v>
      </c>
      <c r="E37" t="s">
        <v>193</v>
      </c>
      <c r="F37" t="s">
        <v>194</v>
      </c>
      <c r="G37" t="s">
        <v>82</v>
      </c>
      <c r="H37" t="s">
        <v>83</v>
      </c>
      <c r="I37" t="s">
        <v>309</v>
      </c>
      <c r="J37">
        <v>2023</v>
      </c>
      <c r="K37" t="s">
        <v>20</v>
      </c>
      <c r="L37" t="s">
        <v>20</v>
      </c>
      <c r="M37" t="s">
        <v>310</v>
      </c>
      <c r="N37" t="str">
        <f>HYPERLINK("http://dx.doi.org/10.1142/S0219887823502353","http://dx.doi.org/10.1142/S0219887823502353")</f>
        <v>http://dx.doi.org/10.1142/S0219887823502353</v>
      </c>
      <c r="O37" t="s">
        <v>311</v>
      </c>
      <c r="P37" t="str">
        <f>HYPERLINK("https%3A%2F%2Fwww.webofscience.com%2Fwos%2Fwoscc%2Ffull-record%2FWOS:001047083100002","View Full Record in Web of Science")</f>
        <v>View Full Record in Web of Science</v>
      </c>
    </row>
    <row r="38" spans="1:16" x14ac:dyDescent="0.25">
      <c r="A38" t="s">
        <v>312</v>
      </c>
      <c r="B38" t="s">
        <v>313</v>
      </c>
      <c r="C38" t="s">
        <v>314</v>
      </c>
      <c r="D38" t="s">
        <v>43</v>
      </c>
      <c r="E38" t="s">
        <v>20</v>
      </c>
      <c r="F38" t="s">
        <v>315</v>
      </c>
      <c r="G38" t="s">
        <v>45</v>
      </c>
      <c r="H38" t="s">
        <v>46</v>
      </c>
      <c r="I38" t="s">
        <v>316</v>
      </c>
      <c r="J38">
        <v>2023</v>
      </c>
      <c r="K38">
        <v>98</v>
      </c>
      <c r="L38">
        <v>9</v>
      </c>
      <c r="M38" t="s">
        <v>317</v>
      </c>
      <c r="N38" t="str">
        <f>HYPERLINK("http://dx.doi.org/10.1088/1402-4896/aceb40","http://dx.doi.org/10.1088/1402-4896/aceb40")</f>
        <v>http://dx.doi.org/10.1088/1402-4896/aceb40</v>
      </c>
      <c r="O38" t="s">
        <v>318</v>
      </c>
      <c r="P38" t="str">
        <f>HYPERLINK("https%3A%2F%2Fwww.webofscience.com%2Fwos%2Fwoscc%2Ffull-record%2FWOS:001044874500001","View Full Record in Web of Science")</f>
        <v>View Full Record in Web of Science</v>
      </c>
    </row>
    <row r="39" spans="1:16" x14ac:dyDescent="0.25">
      <c r="A39" t="s">
        <v>319</v>
      </c>
      <c r="B39" t="s">
        <v>320</v>
      </c>
      <c r="C39" t="s">
        <v>321</v>
      </c>
      <c r="D39" t="s">
        <v>322</v>
      </c>
      <c r="E39" t="s">
        <v>323</v>
      </c>
      <c r="F39" t="s">
        <v>324</v>
      </c>
      <c r="G39" t="s">
        <v>325</v>
      </c>
      <c r="H39" t="s">
        <v>20</v>
      </c>
      <c r="I39" t="s">
        <v>326</v>
      </c>
      <c r="J39">
        <v>2023</v>
      </c>
      <c r="K39">
        <v>41</v>
      </c>
      <c r="L39" t="s">
        <v>20</v>
      </c>
      <c r="M39" t="s">
        <v>327</v>
      </c>
      <c r="N39" t="str">
        <f>HYPERLINK("http://dx.doi.org/10.1016/j.vprsr.2023.100869","http://dx.doi.org/10.1016/j.vprsr.2023.100869")</f>
        <v>http://dx.doi.org/10.1016/j.vprsr.2023.100869</v>
      </c>
      <c r="O39" t="s">
        <v>328</v>
      </c>
      <c r="P39" t="str">
        <f>HYPERLINK("https%3A%2F%2Fwww.webofscience.com%2Fwos%2Fwoscc%2Ffull-record%2FWOS:001042489400001","View Full Record in Web of Science")</f>
        <v>View Full Record in Web of Science</v>
      </c>
    </row>
    <row r="40" spans="1:16" x14ac:dyDescent="0.25">
      <c r="A40" t="s">
        <v>329</v>
      </c>
      <c r="B40" t="s">
        <v>330</v>
      </c>
      <c r="C40" t="s">
        <v>331</v>
      </c>
      <c r="D40" t="s">
        <v>332</v>
      </c>
      <c r="E40" t="s">
        <v>20</v>
      </c>
      <c r="F40" t="s">
        <v>333</v>
      </c>
      <c r="G40" t="s">
        <v>334</v>
      </c>
      <c r="H40" t="s">
        <v>335</v>
      </c>
      <c r="I40" t="s">
        <v>336</v>
      </c>
      <c r="J40">
        <v>2023</v>
      </c>
      <c r="K40" t="s">
        <v>20</v>
      </c>
      <c r="L40" t="s">
        <v>20</v>
      </c>
      <c r="M40" t="s">
        <v>337</v>
      </c>
      <c r="N40" t="str">
        <f>HYPERLINK("http://dx.doi.org/10.1007/s12291-023-01146-z","http://dx.doi.org/10.1007/s12291-023-01146-z")</f>
        <v>http://dx.doi.org/10.1007/s12291-023-01146-z</v>
      </c>
      <c r="O40" t="s">
        <v>338</v>
      </c>
      <c r="P40" t="str">
        <f>HYPERLINK("https%3A%2F%2Fwww.webofscience.com%2Fwos%2Fwoscc%2Ffull-record%2FWOS:001044828300001","View Full Record in Web of Science")</f>
        <v>View Full Record in Web of Science</v>
      </c>
    </row>
    <row r="41" spans="1:16" x14ac:dyDescent="0.25">
      <c r="A41" t="s">
        <v>339</v>
      </c>
      <c r="B41" t="s">
        <v>340</v>
      </c>
      <c r="C41" t="s">
        <v>341</v>
      </c>
      <c r="D41" t="s">
        <v>342</v>
      </c>
      <c r="E41" t="s">
        <v>343</v>
      </c>
      <c r="F41" t="s">
        <v>344</v>
      </c>
      <c r="G41" t="s">
        <v>345</v>
      </c>
      <c r="H41" t="s">
        <v>346</v>
      </c>
      <c r="I41" t="s">
        <v>347</v>
      </c>
      <c r="J41">
        <v>2023</v>
      </c>
      <c r="K41" t="s">
        <v>20</v>
      </c>
      <c r="L41" t="s">
        <v>20</v>
      </c>
      <c r="M41" t="s">
        <v>348</v>
      </c>
      <c r="N41" t="str">
        <f>HYPERLINK("http://dx.doi.org/10.1007/s40808-023-01843-x","http://dx.doi.org/10.1007/s40808-023-01843-x")</f>
        <v>http://dx.doi.org/10.1007/s40808-023-01843-x</v>
      </c>
      <c r="O41" t="s">
        <v>349</v>
      </c>
      <c r="P41" t="str">
        <f>HYPERLINK("https%3A%2F%2Fwww.webofscience.com%2Fwos%2Fwoscc%2Ffull-record%2FWOS:001041884500001","View Full Record in Web of Science")</f>
        <v>View Full Record in Web of Science</v>
      </c>
    </row>
    <row r="42" spans="1:16" x14ac:dyDescent="0.25">
      <c r="A42" t="s">
        <v>350</v>
      </c>
      <c r="B42" t="s">
        <v>351</v>
      </c>
      <c r="C42" t="s">
        <v>352</v>
      </c>
      <c r="D42" t="s">
        <v>353</v>
      </c>
      <c r="E42" t="s">
        <v>354</v>
      </c>
      <c r="F42" t="s">
        <v>355</v>
      </c>
      <c r="G42" t="s">
        <v>356</v>
      </c>
      <c r="H42" t="s">
        <v>357</v>
      </c>
      <c r="I42" t="s">
        <v>358</v>
      </c>
      <c r="J42">
        <v>2023</v>
      </c>
      <c r="K42">
        <v>25</v>
      </c>
      <c r="L42" t="s">
        <v>359</v>
      </c>
      <c r="M42" t="s">
        <v>20</v>
      </c>
      <c r="N42" t="s">
        <v>20</v>
      </c>
      <c r="O42" t="s">
        <v>360</v>
      </c>
      <c r="P42" t="str">
        <f>HYPERLINK("https%3A%2F%2Fwww.webofscience.com%2Fwos%2Fwoscc%2Ffull-record%2FWOS:001031942700014","View Full Record in Web of Science")</f>
        <v>View Full Record in Web of Science</v>
      </c>
    </row>
    <row r="43" spans="1:16" x14ac:dyDescent="0.25">
      <c r="A43" t="s">
        <v>361</v>
      </c>
      <c r="B43" t="s">
        <v>362</v>
      </c>
      <c r="C43" t="s">
        <v>363</v>
      </c>
      <c r="D43" t="s">
        <v>364</v>
      </c>
      <c r="E43" t="s">
        <v>193</v>
      </c>
      <c r="F43" t="s">
        <v>194</v>
      </c>
      <c r="G43" t="s">
        <v>365</v>
      </c>
      <c r="H43" t="s">
        <v>366</v>
      </c>
      <c r="I43" t="s">
        <v>367</v>
      </c>
      <c r="J43">
        <v>2023</v>
      </c>
      <c r="K43" t="s">
        <v>20</v>
      </c>
      <c r="L43" t="s">
        <v>20</v>
      </c>
      <c r="M43" t="s">
        <v>368</v>
      </c>
      <c r="N43" t="str">
        <f>HYPERLINK("http://dx.doi.org/10.1140/epjs/s11734-023-00954-x","http://dx.doi.org/10.1140/epjs/s11734-023-00954-x")</f>
        <v>http://dx.doi.org/10.1140/epjs/s11734-023-00954-x</v>
      </c>
      <c r="O43" t="s">
        <v>369</v>
      </c>
      <c r="P43" t="str">
        <f>HYPERLINK("https%3A%2F%2Fwww.webofscience.com%2Fwos%2Fwoscc%2Ffull-record%2FWOS:001042014900001","View Full Record in Web of Science")</f>
        <v>View Full Record in Web of Science</v>
      </c>
    </row>
    <row r="44" spans="1:16" x14ac:dyDescent="0.25">
      <c r="A44" t="s">
        <v>370</v>
      </c>
      <c r="B44" t="s">
        <v>371</v>
      </c>
      <c r="C44" t="s">
        <v>372</v>
      </c>
      <c r="D44" t="s">
        <v>373</v>
      </c>
      <c r="E44" t="s">
        <v>20</v>
      </c>
      <c r="F44" t="s">
        <v>20</v>
      </c>
      <c r="G44" t="s">
        <v>374</v>
      </c>
      <c r="H44" t="s">
        <v>20</v>
      </c>
      <c r="I44" t="s">
        <v>20</v>
      </c>
      <c r="J44">
        <v>2023</v>
      </c>
      <c r="K44">
        <v>27</v>
      </c>
      <c r="L44">
        <v>4</v>
      </c>
      <c r="M44" t="s">
        <v>375</v>
      </c>
      <c r="N44" t="str">
        <f>HYPERLINK("http://dx.doi.org/10.29228/jrp.424","http://dx.doi.org/10.29228/jrp.424")</f>
        <v>http://dx.doi.org/10.29228/jrp.424</v>
      </c>
      <c r="O44" t="s">
        <v>376</v>
      </c>
      <c r="P44" t="str">
        <f>HYPERLINK("https%3A%2F%2Fwww.webofscience.com%2Fwos%2Fwoscc%2Ffull-record%2FWOS:001037386700006","View Full Record in Web of Science")</f>
        <v>View Full Record in Web of Science</v>
      </c>
    </row>
    <row r="45" spans="1:16" x14ac:dyDescent="0.25">
      <c r="A45" t="s">
        <v>377</v>
      </c>
      <c r="B45" t="s">
        <v>378</v>
      </c>
      <c r="C45" t="s">
        <v>379</v>
      </c>
      <c r="D45" t="s">
        <v>380</v>
      </c>
      <c r="E45" t="s">
        <v>381</v>
      </c>
      <c r="F45" t="s">
        <v>382</v>
      </c>
      <c r="G45" t="s">
        <v>383</v>
      </c>
      <c r="H45" t="s">
        <v>384</v>
      </c>
      <c r="I45" t="s">
        <v>385</v>
      </c>
      <c r="J45">
        <v>2023</v>
      </c>
      <c r="K45">
        <v>75</v>
      </c>
      <c r="L45">
        <v>8</v>
      </c>
      <c r="M45" t="s">
        <v>386</v>
      </c>
      <c r="N45" t="str">
        <f>HYPERLINK("http://dx.doi.org/10.1088/1572-9494/ace3b0","http://dx.doi.org/10.1088/1572-9494/ace3b0")</f>
        <v>http://dx.doi.org/10.1088/1572-9494/ace3b0</v>
      </c>
      <c r="O45" t="s">
        <v>387</v>
      </c>
      <c r="P45" t="str">
        <f>HYPERLINK("https%3A%2F%2Fwww.webofscience.com%2Fwos%2Fwoscc%2Ffull-record%2FWOS:001040021600001","View Full Record in Web of Science")</f>
        <v>View Full Record in Web of Science</v>
      </c>
    </row>
    <row r="46" spans="1:16" x14ac:dyDescent="0.25">
      <c r="A46" t="s">
        <v>388</v>
      </c>
      <c r="B46" t="s">
        <v>389</v>
      </c>
      <c r="C46" t="s">
        <v>390</v>
      </c>
      <c r="D46" t="s">
        <v>391</v>
      </c>
      <c r="E46" t="s">
        <v>392</v>
      </c>
      <c r="F46" t="s">
        <v>393</v>
      </c>
      <c r="G46" t="s">
        <v>20</v>
      </c>
      <c r="H46" t="s">
        <v>394</v>
      </c>
      <c r="I46" t="s">
        <v>326</v>
      </c>
      <c r="J46">
        <v>2023</v>
      </c>
      <c r="K46">
        <v>9</v>
      </c>
      <c r="L46">
        <v>6</v>
      </c>
      <c r="M46" t="s">
        <v>395</v>
      </c>
      <c r="N46" t="str">
        <f>HYPERLINK("http://dx.doi.org/10.1016/j.heliyon.2023.e16956","http://dx.doi.org/10.1016/j.heliyon.2023.e16956")</f>
        <v>http://dx.doi.org/10.1016/j.heliyon.2023.e16956</v>
      </c>
      <c r="O46" t="s">
        <v>396</v>
      </c>
      <c r="P46" t="str">
        <f>HYPERLINK("https%3A%2F%2Fwww.webofscience.com%2Fwos%2Fwoscc%2Ffull-record%2FWOS:001039793400001","View Full Record in Web of Science")</f>
        <v>View Full Record in Web of Science</v>
      </c>
    </row>
    <row r="47" spans="1:16" x14ac:dyDescent="0.25">
      <c r="A47" t="s">
        <v>397</v>
      </c>
      <c r="B47" t="s">
        <v>398</v>
      </c>
      <c r="C47" t="s">
        <v>399</v>
      </c>
      <c r="D47" t="s">
        <v>129</v>
      </c>
      <c r="E47" t="s">
        <v>400</v>
      </c>
      <c r="F47" t="s">
        <v>401</v>
      </c>
      <c r="G47" t="s">
        <v>132</v>
      </c>
      <c r="H47" t="s">
        <v>20</v>
      </c>
      <c r="I47" t="s">
        <v>402</v>
      </c>
      <c r="J47">
        <v>2023</v>
      </c>
      <c r="K47">
        <v>51</v>
      </c>
      <c r="L47" t="s">
        <v>20</v>
      </c>
      <c r="M47" t="s">
        <v>403</v>
      </c>
      <c r="N47" t="str">
        <f>HYPERLINK("http://dx.doi.org/10.1016/j.rinp.2023.106723","http://dx.doi.org/10.1016/j.rinp.2023.106723")</f>
        <v>http://dx.doi.org/10.1016/j.rinp.2023.106723</v>
      </c>
      <c r="O47" t="s">
        <v>404</v>
      </c>
      <c r="P47" t="str">
        <f>HYPERLINK("https%3A%2F%2Fwww.webofscience.com%2Fwos%2Fwoscc%2Ffull-record%2FWOS:001041614600001","View Full Record in Web of Science")</f>
        <v>View Full Record in Web of Science</v>
      </c>
    </row>
    <row r="48" spans="1:16" x14ac:dyDescent="0.25">
      <c r="A48" t="s">
        <v>405</v>
      </c>
      <c r="B48" t="s">
        <v>406</v>
      </c>
      <c r="C48" t="s">
        <v>407</v>
      </c>
      <c r="D48" t="s">
        <v>408</v>
      </c>
      <c r="E48" t="s">
        <v>409</v>
      </c>
      <c r="F48" t="s">
        <v>410</v>
      </c>
      <c r="G48" t="s">
        <v>411</v>
      </c>
      <c r="H48" t="s">
        <v>412</v>
      </c>
      <c r="I48" t="s">
        <v>402</v>
      </c>
      <c r="J48">
        <v>2023</v>
      </c>
      <c r="K48">
        <v>173</v>
      </c>
      <c r="L48" t="s">
        <v>20</v>
      </c>
      <c r="M48" t="s">
        <v>413</v>
      </c>
      <c r="N48" t="str">
        <f>HYPERLINK("http://dx.doi.org/10.1016/j.chaos.2023.113675","http://dx.doi.org/10.1016/j.chaos.2023.113675")</f>
        <v>http://dx.doi.org/10.1016/j.chaos.2023.113675</v>
      </c>
      <c r="O48" t="s">
        <v>414</v>
      </c>
      <c r="P48" t="str">
        <f>HYPERLINK("https%3A%2F%2Fwww.webofscience.com%2Fwos%2Fwoscc%2Ffull-record%2FWOS:001037875300001","View Full Record in Web of Science")</f>
        <v>View Full Record in Web of Science</v>
      </c>
    </row>
    <row r="49" spans="1:16" x14ac:dyDescent="0.25">
      <c r="A49" t="s">
        <v>415</v>
      </c>
      <c r="B49" t="s">
        <v>416</v>
      </c>
      <c r="C49" t="s">
        <v>417</v>
      </c>
      <c r="D49" t="s">
        <v>418</v>
      </c>
      <c r="E49" t="s">
        <v>419</v>
      </c>
      <c r="F49" t="s">
        <v>420</v>
      </c>
      <c r="G49" t="s">
        <v>421</v>
      </c>
      <c r="H49" t="s">
        <v>422</v>
      </c>
      <c r="I49" t="s">
        <v>423</v>
      </c>
      <c r="J49">
        <v>2023</v>
      </c>
      <c r="K49">
        <v>963</v>
      </c>
      <c r="L49" t="s">
        <v>20</v>
      </c>
      <c r="M49" t="s">
        <v>424</v>
      </c>
      <c r="N49" t="str">
        <f>HYPERLINK("http://dx.doi.org/10.1016/j.jallcom.2023.170939","http://dx.doi.org/10.1016/j.jallcom.2023.170939")</f>
        <v>http://dx.doi.org/10.1016/j.jallcom.2023.170939</v>
      </c>
      <c r="O49" t="s">
        <v>425</v>
      </c>
      <c r="P49" t="str">
        <f>HYPERLINK("https%3A%2F%2Fwww.webofscience.com%2Fwos%2Fwoscc%2Ffull-record%2FWOS:001037809400001","View Full Record in Web of Science")</f>
        <v>View Full Record in Web of Science</v>
      </c>
    </row>
    <row r="50" spans="1:16" x14ac:dyDescent="0.25">
      <c r="A50" t="s">
        <v>426</v>
      </c>
      <c r="B50" t="s">
        <v>427</v>
      </c>
      <c r="C50" t="s">
        <v>428</v>
      </c>
      <c r="D50" t="s">
        <v>429</v>
      </c>
      <c r="E50" t="s">
        <v>64</v>
      </c>
      <c r="F50" t="s">
        <v>65</v>
      </c>
      <c r="G50" t="s">
        <v>430</v>
      </c>
      <c r="H50" t="s">
        <v>431</v>
      </c>
      <c r="I50" t="s">
        <v>432</v>
      </c>
      <c r="J50">
        <v>2023</v>
      </c>
      <c r="K50">
        <v>480</v>
      </c>
      <c r="L50" t="s">
        <v>20</v>
      </c>
      <c r="M50" t="s">
        <v>433</v>
      </c>
      <c r="N50" t="str">
        <f>HYPERLINK("http://dx.doi.org/10.1016/j.physleta.2023.128985","http://dx.doi.org/10.1016/j.physleta.2023.128985")</f>
        <v>http://dx.doi.org/10.1016/j.physleta.2023.128985</v>
      </c>
      <c r="O50" t="s">
        <v>434</v>
      </c>
      <c r="P50" t="str">
        <f>HYPERLINK("https%3A%2F%2Fwww.webofscience.com%2Fwos%2Fwoscc%2Ffull-record%2FWOS:001037807000001","View Full Record in Web of Science")</f>
        <v>View Full Record in Web of Science</v>
      </c>
    </row>
    <row r="51" spans="1:16" x14ac:dyDescent="0.25">
      <c r="A51" t="s">
        <v>435</v>
      </c>
      <c r="B51" t="s">
        <v>436</v>
      </c>
      <c r="C51" t="s">
        <v>437</v>
      </c>
      <c r="D51" t="s">
        <v>438</v>
      </c>
      <c r="E51" t="s">
        <v>64</v>
      </c>
      <c r="F51" t="s">
        <v>65</v>
      </c>
      <c r="G51" t="s">
        <v>439</v>
      </c>
      <c r="H51" t="s">
        <v>440</v>
      </c>
      <c r="I51" t="s">
        <v>20</v>
      </c>
      <c r="J51">
        <v>2023</v>
      </c>
      <c r="K51">
        <v>72</v>
      </c>
      <c r="L51">
        <v>1</v>
      </c>
      <c r="M51" t="s">
        <v>441</v>
      </c>
      <c r="N51" t="str">
        <f>HYPERLINK("http://dx.doi.org/10.3176/proc.2023.1.03","http://dx.doi.org/10.3176/proc.2023.1.03")</f>
        <v>http://dx.doi.org/10.3176/proc.2023.1.03</v>
      </c>
      <c r="O51" t="s">
        <v>442</v>
      </c>
      <c r="P51" t="str">
        <f>HYPERLINK("https%3A%2F%2Fwww.webofscience.com%2Fwos%2Fwoscc%2Ffull-record%2FWOS:001035539800003","View Full Record in Web of Science")</f>
        <v>View Full Record in Web of Science</v>
      </c>
    </row>
    <row r="52" spans="1:16" x14ac:dyDescent="0.25">
      <c r="A52" t="s">
        <v>443</v>
      </c>
      <c r="B52" t="s">
        <v>444</v>
      </c>
      <c r="C52" t="s">
        <v>445</v>
      </c>
      <c r="D52" t="s">
        <v>53</v>
      </c>
      <c r="E52" t="s">
        <v>262</v>
      </c>
      <c r="F52" t="s">
        <v>263</v>
      </c>
      <c r="G52" t="s">
        <v>55</v>
      </c>
      <c r="H52" t="s">
        <v>56</v>
      </c>
      <c r="I52" t="s">
        <v>264</v>
      </c>
      <c r="J52">
        <v>2023</v>
      </c>
      <c r="K52">
        <v>55</v>
      </c>
      <c r="L52">
        <v>9</v>
      </c>
      <c r="M52" t="s">
        <v>446</v>
      </c>
      <c r="N52" t="str">
        <f>HYPERLINK("http://dx.doi.org/10.1007/s11082-023-05070-7","http://dx.doi.org/10.1007/s11082-023-05070-7")</f>
        <v>http://dx.doi.org/10.1007/s11082-023-05070-7</v>
      </c>
      <c r="O52" t="s">
        <v>447</v>
      </c>
      <c r="P52" t="str">
        <f>HYPERLINK("https%3A%2F%2Fwww.webofscience.com%2Fwos%2Fwoscc%2Ffull-record%2FWOS:001026115800001","View Full Record in Web of Science")</f>
        <v>View Full Record in Web of Science</v>
      </c>
    </row>
    <row r="53" spans="1:16" x14ac:dyDescent="0.25">
      <c r="A53" t="s">
        <v>448</v>
      </c>
      <c r="B53" t="s">
        <v>449</v>
      </c>
      <c r="C53" t="s">
        <v>450</v>
      </c>
      <c r="D53" t="s">
        <v>451</v>
      </c>
      <c r="E53" t="s">
        <v>452</v>
      </c>
      <c r="F53" t="s">
        <v>453</v>
      </c>
      <c r="G53" t="s">
        <v>454</v>
      </c>
      <c r="H53" t="s">
        <v>20</v>
      </c>
      <c r="I53" t="s">
        <v>455</v>
      </c>
      <c r="J53">
        <v>2023</v>
      </c>
      <c r="K53">
        <v>19</v>
      </c>
      <c r="L53">
        <v>2</v>
      </c>
      <c r="M53" t="s">
        <v>456</v>
      </c>
      <c r="N53" t="str">
        <f>HYPERLINK("http://dx.doi.org/10.1051/jeos/2023035","http://dx.doi.org/10.1051/jeos/2023035")</f>
        <v>http://dx.doi.org/10.1051/jeos/2023035</v>
      </c>
      <c r="O53" t="s">
        <v>457</v>
      </c>
      <c r="P53" t="str">
        <f>HYPERLINK("https%3A%2F%2Fwww.webofscience.com%2Fwos%2Fwoscc%2Ffull-record%2FWOS:001035356600001","View Full Record in Web of Science")</f>
        <v>View Full Record in Web of Science</v>
      </c>
    </row>
    <row r="54" spans="1:16" x14ac:dyDescent="0.25">
      <c r="A54" t="s">
        <v>458</v>
      </c>
      <c r="B54" t="s">
        <v>459</v>
      </c>
      <c r="C54" t="s">
        <v>460</v>
      </c>
      <c r="D54" t="s">
        <v>380</v>
      </c>
      <c r="E54" t="s">
        <v>20</v>
      </c>
      <c r="F54" t="s">
        <v>461</v>
      </c>
      <c r="G54" t="s">
        <v>383</v>
      </c>
      <c r="H54" t="s">
        <v>384</v>
      </c>
      <c r="I54" t="s">
        <v>385</v>
      </c>
      <c r="J54">
        <v>2023</v>
      </c>
      <c r="K54">
        <v>75</v>
      </c>
      <c r="L54">
        <v>8</v>
      </c>
      <c r="M54" t="s">
        <v>462</v>
      </c>
      <c r="N54" t="str">
        <f>HYPERLINK("http://dx.doi.org/10.1088/1572-9494/acde69","http://dx.doi.org/10.1088/1572-9494/acde69")</f>
        <v>http://dx.doi.org/10.1088/1572-9494/acde69</v>
      </c>
      <c r="O54" t="s">
        <v>463</v>
      </c>
      <c r="P54" t="str">
        <f>HYPERLINK("https%3A%2F%2Fwww.webofscience.com%2Fwos%2Fwoscc%2Ffull-record%2FWOS:001032811800001","View Full Record in Web of Science")</f>
        <v>View Full Record in Web of Science</v>
      </c>
    </row>
    <row r="55" spans="1:16" x14ac:dyDescent="0.25">
      <c r="A55" t="s">
        <v>464</v>
      </c>
      <c r="B55" t="s">
        <v>465</v>
      </c>
      <c r="C55" t="s">
        <v>466</v>
      </c>
      <c r="D55" t="s">
        <v>467</v>
      </c>
      <c r="E55" t="s">
        <v>468</v>
      </c>
      <c r="F55" t="s">
        <v>469</v>
      </c>
      <c r="G55" t="s">
        <v>470</v>
      </c>
      <c r="H55" t="s">
        <v>20</v>
      </c>
      <c r="I55" t="s">
        <v>326</v>
      </c>
      <c r="J55">
        <v>2023</v>
      </c>
      <c r="K55">
        <v>13</v>
      </c>
      <c r="L55">
        <v>2</v>
      </c>
      <c r="M55" t="s">
        <v>471</v>
      </c>
      <c r="N55" t="str">
        <f>HYPERLINK("http://dx.doi.org/10.33808/clinexphealthsci.1112365","http://dx.doi.org/10.33808/clinexphealthsci.1112365")</f>
        <v>http://dx.doi.org/10.33808/clinexphealthsci.1112365</v>
      </c>
      <c r="O55" t="s">
        <v>472</v>
      </c>
      <c r="P55" t="str">
        <f>HYPERLINK("https%3A%2F%2Fwww.webofscience.com%2Fwos%2Fwoscc%2Ffull-record%2FWOS:001018991100023","View Full Record in Web of Science")</f>
        <v>View Full Record in Web of Science</v>
      </c>
    </row>
    <row r="56" spans="1:16" x14ac:dyDescent="0.25">
      <c r="A56" t="s">
        <v>473</v>
      </c>
      <c r="B56" t="s">
        <v>474</v>
      </c>
      <c r="C56" t="s">
        <v>475</v>
      </c>
      <c r="D56" t="s">
        <v>476</v>
      </c>
      <c r="E56" t="s">
        <v>477</v>
      </c>
      <c r="F56" t="s">
        <v>478</v>
      </c>
      <c r="G56" t="s">
        <v>479</v>
      </c>
      <c r="H56" t="s">
        <v>20</v>
      </c>
      <c r="I56" t="s">
        <v>20</v>
      </c>
      <c r="J56">
        <v>2023</v>
      </c>
      <c r="K56">
        <v>76</v>
      </c>
      <c r="L56">
        <v>6</v>
      </c>
      <c r="M56" t="s">
        <v>480</v>
      </c>
      <c r="N56" t="str">
        <f>HYPERLINK("http://dx.doi.org/10.7546/CRABS.2023.06.04","http://dx.doi.org/10.7546/CRABS.2023.06.04")</f>
        <v>http://dx.doi.org/10.7546/CRABS.2023.06.04</v>
      </c>
      <c r="O56" t="s">
        <v>481</v>
      </c>
      <c r="P56" t="str">
        <f>HYPERLINK("https%3A%2F%2Fwww.webofscience.com%2Fwos%2Fwoscc%2Ffull-record%2FWOS:001025506200005","View Full Record in Web of Science")</f>
        <v>View Full Record in Web of Science</v>
      </c>
    </row>
    <row r="57" spans="1:16" x14ac:dyDescent="0.25">
      <c r="A57" t="s">
        <v>482</v>
      </c>
      <c r="B57" t="s">
        <v>483</v>
      </c>
      <c r="C57" t="s">
        <v>484</v>
      </c>
      <c r="D57" t="s">
        <v>129</v>
      </c>
      <c r="E57" t="s">
        <v>485</v>
      </c>
      <c r="F57" t="s">
        <v>486</v>
      </c>
      <c r="G57" t="s">
        <v>132</v>
      </c>
      <c r="H57" t="s">
        <v>20</v>
      </c>
      <c r="I57" t="s">
        <v>487</v>
      </c>
      <c r="J57">
        <v>2023</v>
      </c>
      <c r="K57">
        <v>45</v>
      </c>
      <c r="L57" t="s">
        <v>20</v>
      </c>
      <c r="M57" t="s">
        <v>488</v>
      </c>
      <c r="N57" t="str">
        <f>HYPERLINK("http://dx.doi.org/10.1016/j.rinp.2023.106220","http://dx.doi.org/10.1016/j.rinp.2023.106220")</f>
        <v>http://dx.doi.org/10.1016/j.rinp.2023.106220</v>
      </c>
      <c r="O57" t="s">
        <v>489</v>
      </c>
      <c r="P57" t="str">
        <f>HYPERLINK("https%3A%2F%2Fwww.webofscience.com%2Fwos%2Fwoscc%2Ffull-record%2FWOS:001025606100001","View Full Record in Web of Science")</f>
        <v>View Full Record in Web of Science</v>
      </c>
    </row>
    <row r="58" spans="1:16" x14ac:dyDescent="0.25">
      <c r="A58" t="s">
        <v>490</v>
      </c>
      <c r="B58" t="s">
        <v>491</v>
      </c>
      <c r="C58" t="s">
        <v>492</v>
      </c>
      <c r="D58" t="s">
        <v>493</v>
      </c>
      <c r="E58" t="s">
        <v>494</v>
      </c>
      <c r="F58" t="s">
        <v>20</v>
      </c>
      <c r="G58" t="s">
        <v>495</v>
      </c>
      <c r="H58" t="s">
        <v>496</v>
      </c>
      <c r="I58" t="s">
        <v>497</v>
      </c>
      <c r="J58">
        <v>2023</v>
      </c>
      <c r="K58">
        <v>49</v>
      </c>
      <c r="L58">
        <v>7</v>
      </c>
      <c r="M58" t="s">
        <v>498</v>
      </c>
      <c r="N58" t="str">
        <f>HYPERLINK("http://dx.doi.org/10.1080/03639045.2023.2234984","http://dx.doi.org/10.1080/03639045.2023.2234984")</f>
        <v>http://dx.doi.org/10.1080/03639045.2023.2234984</v>
      </c>
      <c r="O58" t="s">
        <v>499</v>
      </c>
      <c r="P58" t="str">
        <f>HYPERLINK("https%3A%2F%2Fwww.webofscience.com%2Fwos%2Fwoscc%2Ffull-record%2FWOS:001024157200001","View Full Record in Web of Science")</f>
        <v>View Full Record in Web of Science</v>
      </c>
    </row>
    <row r="59" spans="1:16" x14ac:dyDescent="0.25">
      <c r="A59" t="s">
        <v>500</v>
      </c>
      <c r="B59" t="s">
        <v>501</v>
      </c>
      <c r="C59" t="s">
        <v>502</v>
      </c>
      <c r="D59" t="s">
        <v>53</v>
      </c>
      <c r="E59" t="s">
        <v>193</v>
      </c>
      <c r="F59" t="s">
        <v>503</v>
      </c>
      <c r="G59" t="s">
        <v>55</v>
      </c>
      <c r="H59" t="s">
        <v>56</v>
      </c>
      <c r="I59" t="s">
        <v>402</v>
      </c>
      <c r="J59">
        <v>2023</v>
      </c>
      <c r="K59">
        <v>55</v>
      </c>
      <c r="L59">
        <v>8</v>
      </c>
      <c r="M59" t="s">
        <v>504</v>
      </c>
      <c r="N59" t="str">
        <f>HYPERLINK("http://dx.doi.org/10.1007/s11082-023-04969-5","http://dx.doi.org/10.1007/s11082-023-04969-5")</f>
        <v>http://dx.doi.org/10.1007/s11082-023-04969-5</v>
      </c>
      <c r="O59" t="s">
        <v>505</v>
      </c>
      <c r="P59" t="str">
        <f>HYPERLINK("https%3A%2F%2Fwww.webofscience.com%2Fwos%2Fwoscc%2Ffull-record%2FWOS:001004939000024","View Full Record in Web of Science")</f>
        <v>View Full Record in Web of Science</v>
      </c>
    </row>
    <row r="60" spans="1:16" x14ac:dyDescent="0.25">
      <c r="A60" t="s">
        <v>506</v>
      </c>
      <c r="B60" t="s">
        <v>507</v>
      </c>
      <c r="C60" t="s">
        <v>508</v>
      </c>
      <c r="D60" t="s">
        <v>429</v>
      </c>
      <c r="E60" t="s">
        <v>509</v>
      </c>
      <c r="F60" t="s">
        <v>510</v>
      </c>
      <c r="G60" t="s">
        <v>430</v>
      </c>
      <c r="H60" t="s">
        <v>431</v>
      </c>
      <c r="I60" t="s">
        <v>432</v>
      </c>
      <c r="J60">
        <v>2023</v>
      </c>
      <c r="K60">
        <v>480</v>
      </c>
      <c r="L60" t="s">
        <v>20</v>
      </c>
      <c r="M60" t="s">
        <v>511</v>
      </c>
      <c r="N60" t="str">
        <f>HYPERLINK("http://dx.doi.org/10.1016/j.physleta.2023.128943","http://dx.doi.org/10.1016/j.physleta.2023.128943")</f>
        <v>http://dx.doi.org/10.1016/j.physleta.2023.128943</v>
      </c>
      <c r="O60" t="s">
        <v>512</v>
      </c>
      <c r="P60" t="str">
        <f>HYPERLINK("https%3A%2F%2Fwww.webofscience.com%2Fwos%2Fwoscc%2Ffull-record%2FWOS:001021100400001","View Full Record in Web of Science")</f>
        <v>View Full Record in Web of Science</v>
      </c>
    </row>
    <row r="61" spans="1:16" x14ac:dyDescent="0.25">
      <c r="A61" t="s">
        <v>40</v>
      </c>
      <c r="B61" t="s">
        <v>41</v>
      </c>
      <c r="C61" t="s">
        <v>513</v>
      </c>
      <c r="D61" t="s">
        <v>514</v>
      </c>
      <c r="E61" t="s">
        <v>515</v>
      </c>
      <c r="F61" t="s">
        <v>516</v>
      </c>
      <c r="G61" t="s">
        <v>517</v>
      </c>
      <c r="H61" t="s">
        <v>20</v>
      </c>
      <c r="I61" t="s">
        <v>518</v>
      </c>
      <c r="J61">
        <v>2023</v>
      </c>
      <c r="K61">
        <v>138</v>
      </c>
      <c r="L61">
        <v>6</v>
      </c>
      <c r="M61" t="s">
        <v>519</v>
      </c>
      <c r="N61" t="str">
        <f>HYPERLINK("http://dx.doi.org/10.1140/epjp/s13360-023-04196-7","http://dx.doi.org/10.1140/epjp/s13360-023-04196-7")</f>
        <v>http://dx.doi.org/10.1140/epjp/s13360-023-04196-7</v>
      </c>
      <c r="O61" t="s">
        <v>520</v>
      </c>
      <c r="P61" t="str">
        <f>HYPERLINK("https%3A%2F%2Fwww.webofscience.com%2Fwos%2Fwoscc%2Ffull-record%2FWOS:001017458600003","View Full Record in Web of Science")</f>
        <v>View Full Record in Web of Science</v>
      </c>
    </row>
    <row r="62" spans="1:16" x14ac:dyDescent="0.25">
      <c r="A62" t="s">
        <v>521</v>
      </c>
      <c r="B62" t="s">
        <v>522</v>
      </c>
      <c r="C62" t="s">
        <v>523</v>
      </c>
      <c r="D62" t="s">
        <v>524</v>
      </c>
      <c r="E62" t="s">
        <v>20</v>
      </c>
      <c r="F62" t="s">
        <v>20</v>
      </c>
      <c r="G62" t="s">
        <v>525</v>
      </c>
      <c r="H62" t="s">
        <v>526</v>
      </c>
      <c r="I62" t="s">
        <v>527</v>
      </c>
      <c r="J62">
        <v>2023</v>
      </c>
      <c r="K62" t="s">
        <v>20</v>
      </c>
      <c r="L62" t="s">
        <v>20</v>
      </c>
      <c r="M62" t="s">
        <v>528</v>
      </c>
      <c r="N62" t="str">
        <f>HYPERLINK("http://dx.doi.org/10.1080/00914037.2023.2227314","http://dx.doi.org/10.1080/00914037.2023.2227314")</f>
        <v>http://dx.doi.org/10.1080/00914037.2023.2227314</v>
      </c>
      <c r="O62" t="s">
        <v>529</v>
      </c>
      <c r="P62" t="str">
        <f>HYPERLINK("https%3A%2F%2Fwww.webofscience.com%2Fwos%2Fwoscc%2Ffull-record%2FWOS:001017541300001","View Full Record in Web of Science")</f>
        <v>View Full Record in Web of Science</v>
      </c>
    </row>
    <row r="63" spans="1:16" x14ac:dyDescent="0.25">
      <c r="A63" t="s">
        <v>530</v>
      </c>
      <c r="B63" t="s">
        <v>531</v>
      </c>
      <c r="C63" t="s">
        <v>532</v>
      </c>
      <c r="D63" t="s">
        <v>533</v>
      </c>
      <c r="E63" t="s">
        <v>534</v>
      </c>
      <c r="F63" t="s">
        <v>535</v>
      </c>
      <c r="G63" t="s">
        <v>536</v>
      </c>
      <c r="H63" t="s">
        <v>537</v>
      </c>
      <c r="I63" t="s">
        <v>538</v>
      </c>
      <c r="J63">
        <v>2023</v>
      </c>
      <c r="K63">
        <v>42</v>
      </c>
      <c r="L63">
        <v>5</v>
      </c>
      <c r="M63" t="s">
        <v>539</v>
      </c>
      <c r="N63" t="str">
        <f>HYPERLINK("http://dx.doi.org/10.1007/s40314-023-02358-y","http://dx.doi.org/10.1007/s40314-023-02358-y")</f>
        <v>http://dx.doi.org/10.1007/s40314-023-02358-y</v>
      </c>
      <c r="O63" t="s">
        <v>540</v>
      </c>
      <c r="P63" t="str">
        <f>HYPERLINK("https%3A%2F%2Fwww.webofscience.com%2Fwos%2Fwoscc%2Ffull-record%2FWOS:001013384000002","View Full Record in Web of Science")</f>
        <v>View Full Record in Web of Science</v>
      </c>
    </row>
    <row r="64" spans="1:16" x14ac:dyDescent="0.25">
      <c r="A64" t="s">
        <v>541</v>
      </c>
      <c r="B64" t="s">
        <v>542</v>
      </c>
      <c r="C64" t="s">
        <v>543</v>
      </c>
      <c r="D64" t="s">
        <v>101</v>
      </c>
      <c r="E64" t="s">
        <v>544</v>
      </c>
      <c r="F64" t="s">
        <v>545</v>
      </c>
      <c r="G64" t="s">
        <v>103</v>
      </c>
      <c r="H64" t="s">
        <v>104</v>
      </c>
      <c r="I64" t="s">
        <v>546</v>
      </c>
      <c r="J64">
        <v>2023</v>
      </c>
      <c r="K64">
        <v>74</v>
      </c>
      <c r="L64" t="s">
        <v>20</v>
      </c>
      <c r="M64" t="s">
        <v>547</v>
      </c>
      <c r="N64" t="str">
        <f>HYPERLINK("http://dx.doi.org/10.1016/j.aej.2023.05.052","http://dx.doi.org/10.1016/j.aej.2023.05.052")</f>
        <v>http://dx.doi.org/10.1016/j.aej.2023.05.052</v>
      </c>
      <c r="O64" t="s">
        <v>548</v>
      </c>
      <c r="P64" t="str">
        <f>HYPERLINK("https%3A%2F%2Fwww.webofscience.com%2Fwos%2Fwoscc%2Ffull-record%2FWOS:001013080500001","View Full Record in Web of Science")</f>
        <v>View Full Record in Web of Science</v>
      </c>
    </row>
    <row r="65" spans="1:16" x14ac:dyDescent="0.25">
      <c r="A65" t="s">
        <v>549</v>
      </c>
      <c r="B65" t="s">
        <v>550</v>
      </c>
      <c r="C65" t="s">
        <v>551</v>
      </c>
      <c r="D65" t="s">
        <v>43</v>
      </c>
      <c r="E65" t="s">
        <v>552</v>
      </c>
      <c r="F65" t="s">
        <v>553</v>
      </c>
      <c r="G65" t="s">
        <v>45</v>
      </c>
      <c r="H65" t="s">
        <v>46</v>
      </c>
      <c r="I65" t="s">
        <v>546</v>
      </c>
      <c r="J65">
        <v>2023</v>
      </c>
      <c r="K65">
        <v>98</v>
      </c>
      <c r="L65">
        <v>7</v>
      </c>
      <c r="M65" t="s">
        <v>554</v>
      </c>
      <c r="N65" t="str">
        <f>HYPERLINK("http://dx.doi.org/10.1088/1402-4896/acde1b","http://dx.doi.org/10.1088/1402-4896/acde1b")</f>
        <v>http://dx.doi.org/10.1088/1402-4896/acde1b</v>
      </c>
      <c r="O65" t="s">
        <v>555</v>
      </c>
      <c r="P65" t="str">
        <f>HYPERLINK("https%3A%2F%2Fwww.webofscience.com%2Fwos%2Fwoscc%2Ffull-record%2FWOS:001012789600001","View Full Record in Web of Science")</f>
        <v>View Full Record in Web of Science</v>
      </c>
    </row>
    <row r="66" spans="1:16" x14ac:dyDescent="0.25">
      <c r="A66" t="s">
        <v>556</v>
      </c>
      <c r="B66" t="s">
        <v>557</v>
      </c>
      <c r="C66" t="s">
        <v>558</v>
      </c>
      <c r="D66" t="s">
        <v>129</v>
      </c>
      <c r="E66" t="s">
        <v>559</v>
      </c>
      <c r="F66" t="s">
        <v>560</v>
      </c>
      <c r="G66" t="s">
        <v>132</v>
      </c>
      <c r="H66" t="s">
        <v>20</v>
      </c>
      <c r="I66" t="s">
        <v>326</v>
      </c>
      <c r="J66">
        <v>2023</v>
      </c>
      <c r="K66">
        <v>49</v>
      </c>
      <c r="L66" t="s">
        <v>20</v>
      </c>
      <c r="M66" t="s">
        <v>561</v>
      </c>
      <c r="N66" t="str">
        <f>HYPERLINK("http://dx.doi.org/10.1016/j.rinp.2023.106544","http://dx.doi.org/10.1016/j.rinp.2023.106544")</f>
        <v>http://dx.doi.org/10.1016/j.rinp.2023.106544</v>
      </c>
      <c r="O66" t="s">
        <v>562</v>
      </c>
      <c r="P66" t="str">
        <f>HYPERLINK("https%3A%2F%2Fwww.webofscience.com%2Fwos%2Fwoscc%2Ffull-record%2FWOS:001012311700001","View Full Record in Web of Science")</f>
        <v>View Full Record in Web of Science</v>
      </c>
    </row>
    <row r="67" spans="1:16" x14ac:dyDescent="0.25">
      <c r="A67" t="s">
        <v>563</v>
      </c>
      <c r="B67" t="s">
        <v>564</v>
      </c>
      <c r="C67" t="s">
        <v>565</v>
      </c>
      <c r="D67" t="s">
        <v>451</v>
      </c>
      <c r="E67" t="s">
        <v>566</v>
      </c>
      <c r="F67" t="s">
        <v>567</v>
      </c>
      <c r="G67" t="s">
        <v>454</v>
      </c>
      <c r="H67" t="s">
        <v>20</v>
      </c>
      <c r="I67" t="s">
        <v>568</v>
      </c>
      <c r="J67">
        <v>2023</v>
      </c>
      <c r="K67">
        <v>19</v>
      </c>
      <c r="L67">
        <v>2</v>
      </c>
      <c r="M67" t="s">
        <v>569</v>
      </c>
      <c r="N67" t="str">
        <f>HYPERLINK("http://dx.doi.org/10.1051/jeos/2023031","http://dx.doi.org/10.1051/jeos/2023031")</f>
        <v>http://dx.doi.org/10.1051/jeos/2023031</v>
      </c>
      <c r="O67" t="s">
        <v>570</v>
      </c>
      <c r="P67" t="str">
        <f>HYPERLINK("https%3A%2F%2Fwww.webofscience.com%2Fwos%2Fwoscc%2Ffull-record%2FWOS:001010355600002","View Full Record in Web of Science")</f>
        <v>View Full Record in Web of Science</v>
      </c>
    </row>
    <row r="68" spans="1:16" x14ac:dyDescent="0.25">
      <c r="A68" t="s">
        <v>190</v>
      </c>
      <c r="B68" t="s">
        <v>191</v>
      </c>
      <c r="C68" t="s">
        <v>571</v>
      </c>
      <c r="D68" t="s">
        <v>572</v>
      </c>
      <c r="E68" t="s">
        <v>515</v>
      </c>
      <c r="F68" t="s">
        <v>573</v>
      </c>
      <c r="G68" t="s">
        <v>574</v>
      </c>
      <c r="H68" t="s">
        <v>575</v>
      </c>
      <c r="I68" t="s">
        <v>264</v>
      </c>
      <c r="J68">
        <v>2023</v>
      </c>
      <c r="K68">
        <v>286</v>
      </c>
      <c r="L68" t="s">
        <v>20</v>
      </c>
      <c r="M68" t="s">
        <v>576</v>
      </c>
      <c r="N68" t="str">
        <f>HYPERLINK("http://dx.doi.org/10.1016/j.ijleo.2023.170986","http://dx.doi.org/10.1016/j.ijleo.2023.170986")</f>
        <v>http://dx.doi.org/10.1016/j.ijleo.2023.170986</v>
      </c>
      <c r="O68" t="s">
        <v>577</v>
      </c>
      <c r="P68" t="str">
        <f>HYPERLINK("https%3A%2F%2Fwww.webofscience.com%2Fwos%2Fwoscc%2Ffull-record%2FWOS:001011572400001","View Full Record in Web of Science")</f>
        <v>View Full Record in Web of Science</v>
      </c>
    </row>
    <row r="69" spans="1:16" x14ac:dyDescent="0.25">
      <c r="A69" t="s">
        <v>578</v>
      </c>
      <c r="B69" t="s">
        <v>579</v>
      </c>
      <c r="C69" t="s">
        <v>580</v>
      </c>
      <c r="D69" t="s">
        <v>581</v>
      </c>
      <c r="E69" t="s">
        <v>20</v>
      </c>
      <c r="F69" t="s">
        <v>102</v>
      </c>
      <c r="G69" t="s">
        <v>582</v>
      </c>
      <c r="H69" t="s">
        <v>583</v>
      </c>
      <c r="I69" t="s">
        <v>584</v>
      </c>
      <c r="J69">
        <v>2023</v>
      </c>
      <c r="K69" t="s">
        <v>20</v>
      </c>
      <c r="L69" t="s">
        <v>20</v>
      </c>
      <c r="M69" t="s">
        <v>585</v>
      </c>
      <c r="N69" t="str">
        <f>HYPERLINK("http://dx.doi.org/10.1007/s00500-023-08586-y","http://dx.doi.org/10.1007/s00500-023-08586-y")</f>
        <v>http://dx.doi.org/10.1007/s00500-023-08586-y</v>
      </c>
      <c r="O69" t="s">
        <v>586</v>
      </c>
      <c r="P69" t="str">
        <f>HYPERLINK("https%3A%2F%2Fwww.webofscience.com%2Fwos%2Fwoscc%2Ffull-record%2FWOS:001005845600008","View Full Record in Web of Science")</f>
        <v>View Full Record in Web of Science</v>
      </c>
    </row>
    <row r="70" spans="1:16" x14ac:dyDescent="0.25">
      <c r="A70" t="s">
        <v>587</v>
      </c>
      <c r="B70" t="s">
        <v>588</v>
      </c>
      <c r="C70" t="s">
        <v>589</v>
      </c>
      <c r="D70" t="s">
        <v>53</v>
      </c>
      <c r="E70" t="s">
        <v>590</v>
      </c>
      <c r="F70" t="s">
        <v>591</v>
      </c>
      <c r="G70" t="s">
        <v>55</v>
      </c>
      <c r="H70" t="s">
        <v>56</v>
      </c>
      <c r="I70" t="s">
        <v>402</v>
      </c>
      <c r="J70">
        <v>2023</v>
      </c>
      <c r="K70">
        <v>55</v>
      </c>
      <c r="L70">
        <v>8</v>
      </c>
      <c r="M70" t="s">
        <v>592</v>
      </c>
      <c r="N70" t="str">
        <f>HYPERLINK("http://dx.doi.org/10.1007/s11082-023-05032-z","http://dx.doi.org/10.1007/s11082-023-05032-z")</f>
        <v>http://dx.doi.org/10.1007/s11082-023-05032-z</v>
      </c>
      <c r="O70" t="s">
        <v>593</v>
      </c>
      <c r="P70" t="str">
        <f>HYPERLINK("https%3A%2F%2Fwww.webofscience.com%2Fwos%2Fwoscc%2Ffull-record%2FWOS:001007878700006","View Full Record in Web of Science")</f>
        <v>View Full Record in Web of Science</v>
      </c>
    </row>
    <row r="71" spans="1:16" x14ac:dyDescent="0.25">
      <c r="A71" t="s">
        <v>594</v>
      </c>
      <c r="B71" t="s">
        <v>595</v>
      </c>
      <c r="C71" t="s">
        <v>596</v>
      </c>
      <c r="D71" t="s">
        <v>597</v>
      </c>
      <c r="E71" t="s">
        <v>193</v>
      </c>
      <c r="F71" t="s">
        <v>503</v>
      </c>
      <c r="G71" t="s">
        <v>20</v>
      </c>
      <c r="H71" t="s">
        <v>598</v>
      </c>
      <c r="I71" t="s">
        <v>599</v>
      </c>
      <c r="J71">
        <v>2023</v>
      </c>
      <c r="K71">
        <v>15</v>
      </c>
      <c r="L71">
        <v>5</v>
      </c>
      <c r="M71" t="s">
        <v>600</v>
      </c>
      <c r="N71" t="str">
        <f>HYPERLINK("http://dx.doi.org/10.3390/sym15051090","http://dx.doi.org/10.3390/sym15051090")</f>
        <v>http://dx.doi.org/10.3390/sym15051090</v>
      </c>
      <c r="O71" t="s">
        <v>601</v>
      </c>
      <c r="P71" t="str">
        <f>HYPERLINK("https%3A%2F%2Fwww.webofscience.com%2Fwos%2Fwoscc%2Ffull-record%2FWOS:000997946000001","View Full Record in Web of Science")</f>
        <v>View Full Record in Web of Science</v>
      </c>
    </row>
    <row r="72" spans="1:16" x14ac:dyDescent="0.25">
      <c r="A72" t="s">
        <v>602</v>
      </c>
      <c r="B72" t="s">
        <v>603</v>
      </c>
      <c r="C72" t="s">
        <v>604</v>
      </c>
      <c r="D72" t="s">
        <v>63</v>
      </c>
      <c r="E72" t="s">
        <v>509</v>
      </c>
      <c r="F72" t="s">
        <v>510</v>
      </c>
      <c r="G72" t="s">
        <v>66</v>
      </c>
      <c r="H72" t="s">
        <v>67</v>
      </c>
      <c r="I72" t="s">
        <v>402</v>
      </c>
      <c r="J72">
        <v>2023</v>
      </c>
      <c r="K72">
        <v>111</v>
      </c>
      <c r="L72">
        <v>16</v>
      </c>
      <c r="M72" t="s">
        <v>605</v>
      </c>
      <c r="N72" t="str">
        <f>HYPERLINK("http://dx.doi.org/10.1007/s11071-023-08640-2","http://dx.doi.org/10.1007/s11071-023-08640-2")</f>
        <v>http://dx.doi.org/10.1007/s11071-023-08640-2</v>
      </c>
      <c r="O72" t="s">
        <v>606</v>
      </c>
      <c r="P72" t="str">
        <f>HYPERLINK("https%3A%2F%2Fwww.webofscience.com%2Fwos%2Fwoscc%2Ffull-record%2FWOS:001006609100002","View Full Record in Web of Science")</f>
        <v>View Full Record in Web of Science</v>
      </c>
    </row>
    <row r="73" spans="1:16" x14ac:dyDescent="0.25">
      <c r="A73" t="s">
        <v>607</v>
      </c>
      <c r="B73" t="s">
        <v>608</v>
      </c>
      <c r="C73" t="s">
        <v>609</v>
      </c>
      <c r="D73" t="s">
        <v>610</v>
      </c>
      <c r="E73" t="s">
        <v>20</v>
      </c>
      <c r="F73" t="s">
        <v>20</v>
      </c>
      <c r="G73" t="s">
        <v>611</v>
      </c>
      <c r="H73" t="s">
        <v>612</v>
      </c>
      <c r="I73" t="s">
        <v>613</v>
      </c>
      <c r="J73">
        <v>2023</v>
      </c>
      <c r="K73">
        <v>37</v>
      </c>
      <c r="L73">
        <v>24</v>
      </c>
      <c r="M73" t="s">
        <v>614</v>
      </c>
      <c r="N73" t="str">
        <f>HYPERLINK("http://dx.doi.org/10.1142/S0217984923500732","http://dx.doi.org/10.1142/S0217984923500732")</f>
        <v>http://dx.doi.org/10.1142/S0217984923500732</v>
      </c>
      <c r="O73" t="s">
        <v>615</v>
      </c>
      <c r="P73" t="str">
        <f>HYPERLINK("https%3A%2F%2Fwww.webofscience.com%2Fwos%2Fwoscc%2Ffull-record%2FWOS:000998726700003","View Full Record in Web of Science")</f>
        <v>View Full Record in Web of Science</v>
      </c>
    </row>
    <row r="74" spans="1:16" x14ac:dyDescent="0.25">
      <c r="A74" t="s">
        <v>616</v>
      </c>
      <c r="B74" t="s">
        <v>617</v>
      </c>
      <c r="C74" t="s">
        <v>618</v>
      </c>
      <c r="D74" t="s">
        <v>53</v>
      </c>
      <c r="E74" t="s">
        <v>20</v>
      </c>
      <c r="F74" t="s">
        <v>20</v>
      </c>
      <c r="G74" t="s">
        <v>55</v>
      </c>
      <c r="H74" t="s">
        <v>56</v>
      </c>
      <c r="I74" t="s">
        <v>538</v>
      </c>
      <c r="J74">
        <v>2023</v>
      </c>
      <c r="K74">
        <v>55</v>
      </c>
      <c r="L74">
        <v>7</v>
      </c>
      <c r="M74" t="s">
        <v>619</v>
      </c>
      <c r="N74" t="str">
        <f>HYPERLINK("http://dx.doi.org/10.1007/s11082-023-04817-6","http://dx.doi.org/10.1007/s11082-023-04817-6")</f>
        <v>http://dx.doi.org/10.1007/s11082-023-04817-6</v>
      </c>
      <c r="O74" t="s">
        <v>620</v>
      </c>
      <c r="P74" t="str">
        <f>HYPERLINK("https%3A%2F%2Fwww.webofscience.com%2Fwos%2Fwoscc%2Ffull-record%2FWOS:000988795800001","View Full Record in Web of Science")</f>
        <v>View Full Record in Web of Science</v>
      </c>
    </row>
    <row r="75" spans="1:16" x14ac:dyDescent="0.25">
      <c r="A75" t="s">
        <v>621</v>
      </c>
      <c r="B75" t="s">
        <v>622</v>
      </c>
      <c r="C75" t="s">
        <v>623</v>
      </c>
      <c r="D75" t="s">
        <v>53</v>
      </c>
      <c r="E75" t="s">
        <v>624</v>
      </c>
      <c r="F75" t="s">
        <v>186</v>
      </c>
      <c r="G75" t="s">
        <v>55</v>
      </c>
      <c r="H75" t="s">
        <v>56</v>
      </c>
      <c r="I75" t="s">
        <v>538</v>
      </c>
      <c r="J75">
        <v>2023</v>
      </c>
      <c r="K75">
        <v>55</v>
      </c>
      <c r="L75">
        <v>7</v>
      </c>
      <c r="M75" t="s">
        <v>625</v>
      </c>
      <c r="N75" t="str">
        <f>HYPERLINK("http://dx.doi.org/10.1007/s11082-023-04866-x","http://dx.doi.org/10.1007/s11082-023-04866-x")</f>
        <v>http://dx.doi.org/10.1007/s11082-023-04866-x</v>
      </c>
      <c r="O75" t="s">
        <v>626</v>
      </c>
      <c r="P75" t="str">
        <f>HYPERLINK("https%3A%2F%2Fwww.webofscience.com%2Fwos%2Fwoscc%2Ffull-record%2FWOS:000988795800031","View Full Record in Web of Science")</f>
        <v>View Full Record in Web of Science</v>
      </c>
    </row>
    <row r="76" spans="1:16" x14ac:dyDescent="0.25">
      <c r="A76" t="s">
        <v>627</v>
      </c>
      <c r="B76" t="s">
        <v>628</v>
      </c>
      <c r="C76" t="s">
        <v>629</v>
      </c>
      <c r="D76" t="s">
        <v>53</v>
      </c>
      <c r="E76" t="s">
        <v>630</v>
      </c>
      <c r="F76" t="s">
        <v>631</v>
      </c>
      <c r="G76" t="s">
        <v>55</v>
      </c>
      <c r="H76" t="s">
        <v>56</v>
      </c>
      <c r="I76" t="s">
        <v>402</v>
      </c>
      <c r="J76">
        <v>2023</v>
      </c>
      <c r="K76">
        <v>55</v>
      </c>
      <c r="L76">
        <v>8</v>
      </c>
      <c r="M76" t="s">
        <v>632</v>
      </c>
      <c r="N76" t="str">
        <f>HYPERLINK("http://dx.doi.org/10.1007/s11082-023-04917-3","http://dx.doi.org/10.1007/s11082-023-04917-3")</f>
        <v>http://dx.doi.org/10.1007/s11082-023-04917-3</v>
      </c>
      <c r="O76" t="s">
        <v>633</v>
      </c>
      <c r="P76" t="str">
        <f>HYPERLINK("https%3A%2F%2Fwww.webofscience.com%2Fwos%2Fwoscc%2Ffull-record%2FWOS:001002626600001","View Full Record in Web of Science")</f>
        <v>View Full Record in Web of Science</v>
      </c>
    </row>
    <row r="77" spans="1:16" x14ac:dyDescent="0.25">
      <c r="A77" t="s">
        <v>634</v>
      </c>
      <c r="B77" t="s">
        <v>635</v>
      </c>
      <c r="C77" t="s">
        <v>636</v>
      </c>
      <c r="D77" t="s">
        <v>637</v>
      </c>
      <c r="E77" t="s">
        <v>638</v>
      </c>
      <c r="F77" t="s">
        <v>639</v>
      </c>
      <c r="G77" t="s">
        <v>640</v>
      </c>
      <c r="H77" t="s">
        <v>641</v>
      </c>
      <c r="I77" t="s">
        <v>642</v>
      </c>
      <c r="J77">
        <v>2023</v>
      </c>
      <c r="K77">
        <v>40</v>
      </c>
      <c r="L77">
        <v>5</v>
      </c>
      <c r="M77" t="s">
        <v>643</v>
      </c>
      <c r="N77" t="str">
        <f>HYPERLINK("http://dx.doi.org/10.1108/EC-08-2022-0529","http://dx.doi.org/10.1108/EC-08-2022-0529")</f>
        <v>http://dx.doi.org/10.1108/EC-08-2022-0529</v>
      </c>
      <c r="O77" t="s">
        <v>644</v>
      </c>
      <c r="P77" t="str">
        <f>HYPERLINK("https%3A%2F%2Fwww.webofscience.com%2Fwos%2Fwoscc%2Ffull-record%2FWOS:001003940100001","View Full Record in Web of Science")</f>
        <v>View Full Record in Web of Science</v>
      </c>
    </row>
    <row r="78" spans="1:16" x14ac:dyDescent="0.25">
      <c r="A78" t="s">
        <v>645</v>
      </c>
      <c r="B78" t="s">
        <v>646</v>
      </c>
      <c r="C78" t="s">
        <v>647</v>
      </c>
      <c r="D78" t="s">
        <v>129</v>
      </c>
      <c r="E78" t="s">
        <v>648</v>
      </c>
      <c r="F78" t="s">
        <v>649</v>
      </c>
      <c r="G78" t="s">
        <v>132</v>
      </c>
      <c r="H78" t="s">
        <v>20</v>
      </c>
      <c r="I78" t="s">
        <v>326</v>
      </c>
      <c r="J78">
        <v>2023</v>
      </c>
      <c r="K78">
        <v>49</v>
      </c>
      <c r="L78" t="s">
        <v>20</v>
      </c>
      <c r="M78" t="s">
        <v>650</v>
      </c>
      <c r="N78" t="str">
        <f>HYPERLINK("http://dx.doi.org/10.1016/j.rinp.2023.106521","http://dx.doi.org/10.1016/j.rinp.2023.106521")</f>
        <v>http://dx.doi.org/10.1016/j.rinp.2023.106521</v>
      </c>
      <c r="O78" t="s">
        <v>651</v>
      </c>
      <c r="P78" t="str">
        <f>HYPERLINK("https%3A%2F%2Fwww.webofscience.com%2Fwos%2Fwoscc%2Ffull-record%2FWOS:001001437400001","View Full Record in Web of Science")</f>
        <v>View Full Record in Web of Science</v>
      </c>
    </row>
    <row r="79" spans="1:16" x14ac:dyDescent="0.25">
      <c r="A79" t="s">
        <v>652</v>
      </c>
      <c r="B79" t="s">
        <v>653</v>
      </c>
      <c r="C79" t="s">
        <v>654</v>
      </c>
      <c r="D79" t="s">
        <v>514</v>
      </c>
      <c r="E79" t="s">
        <v>262</v>
      </c>
      <c r="F79" t="s">
        <v>263</v>
      </c>
      <c r="G79" t="s">
        <v>517</v>
      </c>
      <c r="H79" t="s">
        <v>20</v>
      </c>
      <c r="I79" t="s">
        <v>655</v>
      </c>
      <c r="J79">
        <v>2023</v>
      </c>
      <c r="K79">
        <v>138</v>
      </c>
      <c r="L79">
        <v>5</v>
      </c>
      <c r="M79" t="s">
        <v>656</v>
      </c>
      <c r="N79" t="str">
        <f>HYPERLINK("http://dx.doi.org/10.1140/epjp/s13360-023-04127-6","http://dx.doi.org/10.1140/epjp/s13360-023-04127-6")</f>
        <v>http://dx.doi.org/10.1140/epjp/s13360-023-04127-6</v>
      </c>
      <c r="O79" t="s">
        <v>657</v>
      </c>
      <c r="P79" t="str">
        <f>HYPERLINK("https%3A%2F%2Fwww.webofscience.com%2Fwos%2Fwoscc%2Ffull-record%2FWOS:000997182100006","View Full Record in Web of Science")</f>
        <v>View Full Record in Web of Science</v>
      </c>
    </row>
    <row r="80" spans="1:16" x14ac:dyDescent="0.25">
      <c r="A80" t="s">
        <v>658</v>
      </c>
      <c r="B80" t="s">
        <v>659</v>
      </c>
      <c r="C80" t="s">
        <v>660</v>
      </c>
      <c r="D80" t="s">
        <v>438</v>
      </c>
      <c r="E80" t="s">
        <v>661</v>
      </c>
      <c r="F80" t="s">
        <v>662</v>
      </c>
      <c r="G80" t="s">
        <v>439</v>
      </c>
      <c r="H80" t="s">
        <v>440</v>
      </c>
      <c r="I80" t="s">
        <v>20</v>
      </c>
      <c r="J80">
        <v>2023</v>
      </c>
      <c r="K80">
        <v>72</v>
      </c>
      <c r="L80">
        <v>2</v>
      </c>
      <c r="M80" t="s">
        <v>663</v>
      </c>
      <c r="N80" t="str">
        <f>HYPERLINK("http://dx.doi.org/10.3176/proc.2023.2.04","http://dx.doi.org/10.3176/proc.2023.2.04")</f>
        <v>http://dx.doi.org/10.3176/proc.2023.2.04</v>
      </c>
      <c r="O80" t="s">
        <v>664</v>
      </c>
      <c r="P80" t="str">
        <f>HYPERLINK("https%3A%2F%2Fwww.webofscience.com%2Fwos%2Fwoscc%2Ffull-record%2FWOS:000998113400003","View Full Record in Web of Science")</f>
        <v>View Full Record in Web of Science</v>
      </c>
    </row>
    <row r="81" spans="1:16" x14ac:dyDescent="0.25">
      <c r="A81" t="s">
        <v>665</v>
      </c>
      <c r="B81" t="s">
        <v>666</v>
      </c>
      <c r="C81" t="s">
        <v>667</v>
      </c>
      <c r="D81" t="s">
        <v>211</v>
      </c>
      <c r="E81" t="s">
        <v>668</v>
      </c>
      <c r="F81" t="s">
        <v>669</v>
      </c>
      <c r="G81" t="s">
        <v>212</v>
      </c>
      <c r="H81" t="s">
        <v>20</v>
      </c>
      <c r="I81" t="s">
        <v>20</v>
      </c>
      <c r="J81">
        <v>2023</v>
      </c>
      <c r="K81">
        <v>24</v>
      </c>
      <c r="L81">
        <v>3</v>
      </c>
      <c r="M81" t="s">
        <v>670</v>
      </c>
      <c r="N81" t="str">
        <f>HYPERLINK("http://dx.doi.org/10.3116/16091833/24/3/185/2023","http://dx.doi.org/10.3116/16091833/24/3/185/2023")</f>
        <v>http://dx.doi.org/10.3116/16091833/24/3/185/2023</v>
      </c>
      <c r="O81" t="s">
        <v>671</v>
      </c>
      <c r="P81" t="str">
        <f>HYPERLINK("https%3A%2F%2Fwww.webofscience.com%2Fwos%2Fwoscc%2Ffull-record%2FWOS:000999141800001","View Full Record in Web of Science")</f>
        <v>View Full Record in Web of Science</v>
      </c>
    </row>
    <row r="82" spans="1:16" x14ac:dyDescent="0.25">
      <c r="A82" t="s">
        <v>672</v>
      </c>
      <c r="B82" t="s">
        <v>673</v>
      </c>
      <c r="C82" t="s">
        <v>674</v>
      </c>
      <c r="D82" t="s">
        <v>675</v>
      </c>
      <c r="E82" t="s">
        <v>676</v>
      </c>
      <c r="F82" t="s">
        <v>677</v>
      </c>
      <c r="G82" t="s">
        <v>678</v>
      </c>
      <c r="H82" t="s">
        <v>679</v>
      </c>
      <c r="I82" t="s">
        <v>680</v>
      </c>
      <c r="J82">
        <v>2023</v>
      </c>
      <c r="K82" t="s">
        <v>20</v>
      </c>
      <c r="L82" t="s">
        <v>20</v>
      </c>
      <c r="M82" t="s">
        <v>681</v>
      </c>
      <c r="N82" t="str">
        <f>HYPERLINK("http://dx.doi.org/10.1142/S0217979224501121","http://dx.doi.org/10.1142/S0217979224501121")</f>
        <v>http://dx.doi.org/10.1142/S0217979224501121</v>
      </c>
      <c r="O82" t="s">
        <v>682</v>
      </c>
      <c r="P82" t="str">
        <f>HYPERLINK("https%3A%2F%2Fwww.webofscience.com%2Fwos%2Fwoscc%2Ffull-record%2FWOS:000980442300001","View Full Record in Web of Science")</f>
        <v>View Full Record in Web of Science</v>
      </c>
    </row>
    <row r="83" spans="1:16" x14ac:dyDescent="0.25">
      <c r="A83" t="s">
        <v>683</v>
      </c>
      <c r="B83" t="s">
        <v>684</v>
      </c>
      <c r="C83" t="s">
        <v>685</v>
      </c>
      <c r="D83" t="s">
        <v>53</v>
      </c>
      <c r="E83" t="s">
        <v>185</v>
      </c>
      <c r="F83" t="s">
        <v>186</v>
      </c>
      <c r="G83" t="s">
        <v>55</v>
      </c>
      <c r="H83" t="s">
        <v>56</v>
      </c>
      <c r="I83" t="s">
        <v>326</v>
      </c>
      <c r="J83">
        <v>2023</v>
      </c>
      <c r="K83">
        <v>55</v>
      </c>
      <c r="L83">
        <v>6</v>
      </c>
      <c r="M83" t="s">
        <v>686</v>
      </c>
      <c r="N83" t="str">
        <f>HYPERLINK("http://dx.doi.org/10.1007/s11082-023-04826-5","http://dx.doi.org/10.1007/s11082-023-04826-5")</f>
        <v>http://dx.doi.org/10.1007/s11082-023-04826-5</v>
      </c>
      <c r="O83" t="s">
        <v>687</v>
      </c>
      <c r="P83" t="str">
        <f>HYPERLINK("https%3A%2F%2Fwww.webofscience.com%2Fwos%2Fwoscc%2Ffull-record%2FWOS:000981630700020","View Full Record in Web of Science")</f>
        <v>View Full Record in Web of Science</v>
      </c>
    </row>
    <row r="84" spans="1:16" x14ac:dyDescent="0.25">
      <c r="A84" t="s">
        <v>688</v>
      </c>
      <c r="B84" t="s">
        <v>689</v>
      </c>
      <c r="C84" t="s">
        <v>690</v>
      </c>
      <c r="D84" t="s">
        <v>408</v>
      </c>
      <c r="E84" t="s">
        <v>691</v>
      </c>
      <c r="F84" t="s">
        <v>677</v>
      </c>
      <c r="G84" t="s">
        <v>411</v>
      </c>
      <c r="H84" t="s">
        <v>412</v>
      </c>
      <c r="I84" t="s">
        <v>238</v>
      </c>
      <c r="J84">
        <v>2023</v>
      </c>
      <c r="K84">
        <v>169</v>
      </c>
      <c r="L84" t="s">
        <v>20</v>
      </c>
      <c r="M84" t="s">
        <v>692</v>
      </c>
      <c r="N84" t="str">
        <f>HYPERLINK("http://dx.doi.org/10.1016/j.chaos.2023.113213","http://dx.doi.org/10.1016/j.chaos.2023.113213")</f>
        <v>http://dx.doi.org/10.1016/j.chaos.2023.113213</v>
      </c>
      <c r="O84" t="s">
        <v>693</v>
      </c>
      <c r="P84" t="str">
        <f>HYPERLINK("https%3A%2F%2Fwww.webofscience.com%2Fwos%2Fwoscc%2Ffull-record%2FWOS:000997693000001","View Full Record in Web of Science")</f>
        <v>View Full Record in Web of Science</v>
      </c>
    </row>
    <row r="85" spans="1:16" x14ac:dyDescent="0.25">
      <c r="A85" t="s">
        <v>694</v>
      </c>
      <c r="B85" t="s">
        <v>695</v>
      </c>
      <c r="C85" t="s">
        <v>696</v>
      </c>
      <c r="D85" t="s">
        <v>597</v>
      </c>
      <c r="E85" t="s">
        <v>697</v>
      </c>
      <c r="F85" t="s">
        <v>698</v>
      </c>
      <c r="G85" t="s">
        <v>20</v>
      </c>
      <c r="H85" t="s">
        <v>598</v>
      </c>
      <c r="I85" t="s">
        <v>699</v>
      </c>
      <c r="J85">
        <v>2023</v>
      </c>
      <c r="K85">
        <v>15</v>
      </c>
      <c r="L85">
        <v>5</v>
      </c>
      <c r="M85" t="s">
        <v>700</v>
      </c>
      <c r="N85" t="str">
        <f>HYPERLINK("http://dx.doi.org/10.3390/sym15050963","http://dx.doi.org/10.3390/sym15050963")</f>
        <v>http://dx.doi.org/10.3390/sym15050963</v>
      </c>
      <c r="O85" t="s">
        <v>701</v>
      </c>
      <c r="P85" t="str">
        <f>HYPERLINK("https%3A%2F%2Fwww.webofscience.com%2Fwos%2Fwoscc%2Ffull-record%2FWOS:000998003200001","View Full Record in Web of Science")</f>
        <v>View Full Record in Web of Science</v>
      </c>
    </row>
    <row r="86" spans="1:16" x14ac:dyDescent="0.25">
      <c r="A86" t="s">
        <v>702</v>
      </c>
      <c r="B86" t="s">
        <v>703</v>
      </c>
      <c r="C86" t="s">
        <v>704</v>
      </c>
      <c r="D86" t="s">
        <v>705</v>
      </c>
      <c r="E86" t="s">
        <v>185</v>
      </c>
      <c r="F86" t="s">
        <v>706</v>
      </c>
      <c r="G86" t="s">
        <v>20</v>
      </c>
      <c r="H86" t="s">
        <v>707</v>
      </c>
      <c r="I86" t="s">
        <v>20</v>
      </c>
      <c r="J86">
        <v>2023</v>
      </c>
      <c r="K86">
        <v>8</v>
      </c>
      <c r="L86">
        <v>7</v>
      </c>
      <c r="M86" t="s">
        <v>708</v>
      </c>
      <c r="N86" t="str">
        <f>HYPERLINK("http://dx.doi.org/10.3934/math.2023852","http://dx.doi.org/10.3934/math.2023852")</f>
        <v>http://dx.doi.org/10.3934/math.2023852</v>
      </c>
      <c r="O86" t="s">
        <v>709</v>
      </c>
      <c r="P86" t="str">
        <f>HYPERLINK("https%3A%2F%2Fwww.webofscience.com%2Fwos%2Fwoscc%2Ffull-record%2FWOS:000994201000006","View Full Record in Web of Science")</f>
        <v>View Full Record in Web of Science</v>
      </c>
    </row>
    <row r="87" spans="1:16" x14ac:dyDescent="0.25">
      <c r="A87" t="s">
        <v>710</v>
      </c>
      <c r="B87" t="s">
        <v>711</v>
      </c>
      <c r="C87" t="s">
        <v>712</v>
      </c>
      <c r="D87" t="s">
        <v>713</v>
      </c>
      <c r="E87" t="s">
        <v>185</v>
      </c>
      <c r="F87" t="s">
        <v>186</v>
      </c>
      <c r="G87" t="s">
        <v>714</v>
      </c>
      <c r="H87" t="s">
        <v>20</v>
      </c>
      <c r="I87" t="s">
        <v>187</v>
      </c>
      <c r="J87">
        <v>2023</v>
      </c>
      <c r="K87">
        <v>45</v>
      </c>
      <c r="L87" t="s">
        <v>20</v>
      </c>
      <c r="M87" t="s">
        <v>715</v>
      </c>
      <c r="N87" t="str">
        <f>HYPERLINK("http://dx.doi.org/10.1016/j.csite.2023.103013","http://dx.doi.org/10.1016/j.csite.2023.103013")</f>
        <v>http://dx.doi.org/10.1016/j.csite.2023.103013</v>
      </c>
      <c r="O87" t="s">
        <v>716</v>
      </c>
      <c r="P87" t="str">
        <f>HYPERLINK("https%3A%2F%2Fwww.webofscience.com%2Fwos%2Fwoscc%2Ffull-record%2FWOS:000989518800001","View Full Record in Web of Science")</f>
        <v>View Full Record in Web of Science</v>
      </c>
    </row>
    <row r="88" spans="1:16" x14ac:dyDescent="0.25">
      <c r="A88" t="s">
        <v>717</v>
      </c>
      <c r="B88" t="s">
        <v>718</v>
      </c>
      <c r="C88" t="s">
        <v>719</v>
      </c>
      <c r="D88" t="s">
        <v>720</v>
      </c>
      <c r="E88" t="s">
        <v>20</v>
      </c>
      <c r="F88" t="s">
        <v>20</v>
      </c>
      <c r="G88" t="s">
        <v>721</v>
      </c>
      <c r="H88" t="s">
        <v>722</v>
      </c>
      <c r="I88" t="s">
        <v>187</v>
      </c>
      <c r="J88">
        <v>2023</v>
      </c>
      <c r="K88">
        <v>29</v>
      </c>
      <c r="L88">
        <v>5</v>
      </c>
      <c r="M88" t="s">
        <v>723</v>
      </c>
      <c r="N88" t="str">
        <f>HYPERLINK("http://dx.doi.org/10.14744/tjtes.2023.15507","http://dx.doi.org/10.14744/tjtes.2023.15507")</f>
        <v>http://dx.doi.org/10.14744/tjtes.2023.15507</v>
      </c>
      <c r="O88" t="s">
        <v>724</v>
      </c>
      <c r="P88" t="str">
        <f>HYPERLINK("https%3A%2F%2Fwww.webofscience.com%2Fwos%2Fwoscc%2Ffull-record%2FWOS:000988268000008","View Full Record in Web of Science")</f>
        <v>View Full Record in Web of Science</v>
      </c>
    </row>
    <row r="89" spans="1:16" x14ac:dyDescent="0.25">
      <c r="A89" t="s">
        <v>725</v>
      </c>
      <c r="B89" t="s">
        <v>726</v>
      </c>
      <c r="C89" t="s">
        <v>727</v>
      </c>
      <c r="D89" t="s">
        <v>211</v>
      </c>
      <c r="E89" t="s">
        <v>728</v>
      </c>
      <c r="F89" t="s">
        <v>729</v>
      </c>
      <c r="G89" t="s">
        <v>212</v>
      </c>
      <c r="H89" t="s">
        <v>20</v>
      </c>
      <c r="I89" t="s">
        <v>20</v>
      </c>
      <c r="J89">
        <v>2023</v>
      </c>
      <c r="K89">
        <v>24</v>
      </c>
      <c r="L89">
        <v>2</v>
      </c>
      <c r="M89" t="s">
        <v>730</v>
      </c>
      <c r="N89" t="str">
        <f>HYPERLINK("http://dx.doi.org/10.3116/16091833/24/2/105/2023","http://dx.doi.org/10.3116/16091833/24/2/105/2023")</f>
        <v>http://dx.doi.org/10.3116/16091833/24/2/105/2023</v>
      </c>
      <c r="O89" t="s">
        <v>731</v>
      </c>
      <c r="P89" t="str">
        <f>HYPERLINK("https%3A%2F%2Fwww.webofscience.com%2Fwos%2Fwoscc%2Ffull-record%2FWOS:000988767100001","View Full Record in Web of Science")</f>
        <v>View Full Record in Web of Science</v>
      </c>
    </row>
    <row r="90" spans="1:16" x14ac:dyDescent="0.25">
      <c r="A90" t="s">
        <v>732</v>
      </c>
      <c r="B90" t="s">
        <v>733</v>
      </c>
      <c r="C90" t="s">
        <v>734</v>
      </c>
      <c r="D90" t="s">
        <v>211</v>
      </c>
      <c r="E90" t="s">
        <v>735</v>
      </c>
      <c r="F90" t="s">
        <v>736</v>
      </c>
      <c r="G90" t="s">
        <v>212</v>
      </c>
      <c r="H90" t="s">
        <v>20</v>
      </c>
      <c r="I90" t="s">
        <v>20</v>
      </c>
      <c r="J90">
        <v>2023</v>
      </c>
      <c r="K90">
        <v>24</v>
      </c>
      <c r="L90">
        <v>2</v>
      </c>
      <c r="M90" t="s">
        <v>737</v>
      </c>
      <c r="N90" t="str">
        <f>HYPERLINK("http://dx.doi.org/10.3116/16091833/24/2/155/2023","http://dx.doi.org/10.3116/16091833/24/2/155/2023")</f>
        <v>http://dx.doi.org/10.3116/16091833/24/2/155/2023</v>
      </c>
      <c r="O90" t="s">
        <v>738</v>
      </c>
      <c r="P90" t="str">
        <f>HYPERLINK("https%3A%2F%2Fwww.webofscience.com%2Fwos%2Fwoscc%2Ffull-record%2FWOS:000988767100005","View Full Record in Web of Science")</f>
        <v>View Full Record in Web of Science</v>
      </c>
    </row>
    <row r="91" spans="1:16" x14ac:dyDescent="0.25">
      <c r="A91" t="s">
        <v>739</v>
      </c>
      <c r="B91" t="s">
        <v>740</v>
      </c>
      <c r="C91" t="s">
        <v>741</v>
      </c>
      <c r="D91" t="s">
        <v>391</v>
      </c>
      <c r="E91" t="s">
        <v>742</v>
      </c>
      <c r="F91" t="s">
        <v>743</v>
      </c>
      <c r="G91" t="s">
        <v>20</v>
      </c>
      <c r="H91" t="s">
        <v>394</v>
      </c>
      <c r="I91" t="s">
        <v>187</v>
      </c>
      <c r="J91">
        <v>2023</v>
      </c>
      <c r="K91">
        <v>9</v>
      </c>
      <c r="L91">
        <v>5</v>
      </c>
      <c r="M91" t="s">
        <v>744</v>
      </c>
      <c r="N91" t="str">
        <f>HYPERLINK("http://dx.doi.org/10.1016/j.heliyon.2023.e15661","http://dx.doi.org/10.1016/j.heliyon.2023.e15661")</f>
        <v>http://dx.doi.org/10.1016/j.heliyon.2023.e15661</v>
      </c>
      <c r="O91" t="s">
        <v>745</v>
      </c>
      <c r="P91" t="str">
        <f>HYPERLINK("https%3A%2F%2Fwww.webofscience.com%2Fwos%2Fwoscc%2Ffull-record%2FWOS:000990257000001","View Full Record in Web of Science")</f>
        <v>View Full Record in Web of Science</v>
      </c>
    </row>
    <row r="92" spans="1:16" x14ac:dyDescent="0.25">
      <c r="A92" t="s">
        <v>746</v>
      </c>
      <c r="B92" t="s">
        <v>747</v>
      </c>
      <c r="C92" t="s">
        <v>748</v>
      </c>
      <c r="D92" t="s">
        <v>429</v>
      </c>
      <c r="E92" t="s">
        <v>749</v>
      </c>
      <c r="F92" t="s">
        <v>750</v>
      </c>
      <c r="G92" t="s">
        <v>430</v>
      </c>
      <c r="H92" t="s">
        <v>431</v>
      </c>
      <c r="I92" t="s">
        <v>751</v>
      </c>
      <c r="J92">
        <v>2023</v>
      </c>
      <c r="K92">
        <v>475</v>
      </c>
      <c r="L92" t="s">
        <v>20</v>
      </c>
      <c r="M92" t="s">
        <v>752</v>
      </c>
      <c r="N92" t="str">
        <f>HYPERLINK("http://dx.doi.org/10.1016/j.physleta.2023.128859","http://dx.doi.org/10.1016/j.physleta.2023.128859")</f>
        <v>http://dx.doi.org/10.1016/j.physleta.2023.128859</v>
      </c>
      <c r="O92" t="s">
        <v>753</v>
      </c>
      <c r="P92" t="str">
        <f>HYPERLINK("https%3A%2F%2Fwww.webofscience.com%2Fwos%2Fwoscc%2Ffull-record%2FWOS:000989492500001","View Full Record in Web of Science")</f>
        <v>View Full Record in Web of Science</v>
      </c>
    </row>
    <row r="93" spans="1:16" x14ac:dyDescent="0.25">
      <c r="A93" t="s">
        <v>754</v>
      </c>
      <c r="B93" t="s">
        <v>755</v>
      </c>
      <c r="C93" t="s">
        <v>756</v>
      </c>
      <c r="D93" t="s">
        <v>757</v>
      </c>
      <c r="E93" t="s">
        <v>20</v>
      </c>
      <c r="F93" t="s">
        <v>20</v>
      </c>
      <c r="G93" t="s">
        <v>20</v>
      </c>
      <c r="H93" t="s">
        <v>758</v>
      </c>
      <c r="I93" t="s">
        <v>187</v>
      </c>
      <c r="J93">
        <v>2023</v>
      </c>
      <c r="K93">
        <v>11</v>
      </c>
      <c r="L93">
        <v>5</v>
      </c>
      <c r="M93" t="s">
        <v>759</v>
      </c>
      <c r="N93" t="str">
        <f>HYPERLINK("http://dx.doi.org/10.1177/23259671231166701","http://dx.doi.org/10.1177/23259671231166701")</f>
        <v>http://dx.doi.org/10.1177/23259671231166701</v>
      </c>
      <c r="O93" t="s">
        <v>760</v>
      </c>
      <c r="P93" t="str">
        <f>HYPERLINK("https%3A%2F%2Fwww.webofscience.com%2Fwos%2Fwoscc%2Ffull-record%2FWOS:000981968400001","View Full Record in Web of Science")</f>
        <v>View Full Record in Web of Science</v>
      </c>
    </row>
    <row r="94" spans="1:16" x14ac:dyDescent="0.25">
      <c r="A94" t="s">
        <v>761</v>
      </c>
      <c r="B94" t="s">
        <v>762</v>
      </c>
      <c r="C94" t="s">
        <v>763</v>
      </c>
      <c r="D94" t="s">
        <v>764</v>
      </c>
      <c r="E94" t="s">
        <v>765</v>
      </c>
      <c r="F94" t="s">
        <v>766</v>
      </c>
      <c r="G94" t="s">
        <v>20</v>
      </c>
      <c r="H94" t="s">
        <v>767</v>
      </c>
      <c r="I94" t="s">
        <v>768</v>
      </c>
      <c r="J94">
        <v>2023</v>
      </c>
      <c r="K94">
        <v>11</v>
      </c>
      <c r="L94">
        <v>9</v>
      </c>
      <c r="M94" t="s">
        <v>769</v>
      </c>
      <c r="N94" t="str">
        <f>HYPERLINK("http://dx.doi.org/10.3390/math11092012","http://dx.doi.org/10.3390/math11092012")</f>
        <v>http://dx.doi.org/10.3390/math11092012</v>
      </c>
      <c r="O94" t="s">
        <v>770</v>
      </c>
      <c r="P94" t="str">
        <f>HYPERLINK("https%3A%2F%2Fwww.webofscience.com%2Fwos%2Fwoscc%2Ffull-record%2FWOS:000987419400001","View Full Record in Web of Science")</f>
        <v>View Full Record in Web of Science</v>
      </c>
    </row>
    <row r="95" spans="1:16" x14ac:dyDescent="0.25">
      <c r="A95" t="s">
        <v>771</v>
      </c>
      <c r="B95" t="s">
        <v>772</v>
      </c>
      <c r="C95" t="s">
        <v>773</v>
      </c>
      <c r="D95" t="s">
        <v>129</v>
      </c>
      <c r="E95" t="s">
        <v>624</v>
      </c>
      <c r="F95" t="s">
        <v>186</v>
      </c>
      <c r="G95" t="s">
        <v>132</v>
      </c>
      <c r="H95" t="s">
        <v>20</v>
      </c>
      <c r="I95" t="s">
        <v>187</v>
      </c>
      <c r="J95">
        <v>2023</v>
      </c>
      <c r="K95">
        <v>48</v>
      </c>
      <c r="L95" t="s">
        <v>20</v>
      </c>
      <c r="M95" t="s">
        <v>774</v>
      </c>
      <c r="N95" t="str">
        <f>HYPERLINK("http://dx.doi.org/10.1016/j.rinp.2023.106448","http://dx.doi.org/10.1016/j.rinp.2023.106448")</f>
        <v>http://dx.doi.org/10.1016/j.rinp.2023.106448</v>
      </c>
      <c r="O95" t="s">
        <v>775</v>
      </c>
      <c r="P95" t="str">
        <f>HYPERLINK("https%3A%2F%2Fwww.webofscience.com%2Fwos%2Fwoscc%2Ffull-record%2FWOS:000983320900001","View Full Record in Web of Science")</f>
        <v>View Full Record in Web of Science</v>
      </c>
    </row>
    <row r="96" spans="1:16" x14ac:dyDescent="0.25">
      <c r="A96" t="s">
        <v>776</v>
      </c>
      <c r="B96" t="s">
        <v>777</v>
      </c>
      <c r="C96" t="s">
        <v>778</v>
      </c>
      <c r="D96" t="s">
        <v>779</v>
      </c>
      <c r="E96" t="s">
        <v>780</v>
      </c>
      <c r="F96" t="s">
        <v>781</v>
      </c>
      <c r="G96" t="s">
        <v>782</v>
      </c>
      <c r="H96" t="s">
        <v>783</v>
      </c>
      <c r="I96" t="s">
        <v>238</v>
      </c>
      <c r="J96">
        <v>2023</v>
      </c>
      <c r="K96">
        <v>30</v>
      </c>
      <c r="L96">
        <v>3</v>
      </c>
      <c r="M96" t="s">
        <v>784</v>
      </c>
      <c r="N96" t="str">
        <f>HYPERLINK("http://dx.doi.org/10.17559/TV-20220907113227","http://dx.doi.org/10.17559/TV-20220907113227")</f>
        <v>http://dx.doi.org/10.17559/TV-20220907113227</v>
      </c>
      <c r="O96" t="s">
        <v>785</v>
      </c>
      <c r="P96" t="str">
        <f>HYPERLINK("https%3A%2F%2Fwww.webofscience.com%2Fwos%2Fwoscc%2Ffull-record%2FWOS:000975513400012","View Full Record in Web of Science")</f>
        <v>View Full Record in Web of Science</v>
      </c>
    </row>
    <row r="97" spans="1:16" x14ac:dyDescent="0.25">
      <c r="A97" t="s">
        <v>786</v>
      </c>
      <c r="B97" t="s">
        <v>787</v>
      </c>
      <c r="C97" t="s">
        <v>788</v>
      </c>
      <c r="D97" t="s">
        <v>53</v>
      </c>
      <c r="E97" t="s">
        <v>789</v>
      </c>
      <c r="F97" t="s">
        <v>790</v>
      </c>
      <c r="G97" t="s">
        <v>55</v>
      </c>
      <c r="H97" t="s">
        <v>56</v>
      </c>
      <c r="I97" t="s">
        <v>326</v>
      </c>
      <c r="J97">
        <v>2023</v>
      </c>
      <c r="K97">
        <v>55</v>
      </c>
      <c r="L97">
        <v>6</v>
      </c>
      <c r="M97" t="s">
        <v>791</v>
      </c>
      <c r="N97" t="str">
        <f>HYPERLINK("http://dx.doi.org/10.1007/s11082-023-04770-4","http://dx.doi.org/10.1007/s11082-023-04770-4")</f>
        <v>http://dx.doi.org/10.1007/s11082-023-04770-4</v>
      </c>
      <c r="O97" t="s">
        <v>792</v>
      </c>
      <c r="P97" t="str">
        <f>HYPERLINK("https%3A%2F%2Fwww.webofscience.com%2Fwos%2Fwoscc%2Ffull-record%2FWOS:000967307300009","View Full Record in Web of Science")</f>
        <v>View Full Record in Web of Science</v>
      </c>
    </row>
    <row r="98" spans="1:16" x14ac:dyDescent="0.25">
      <c r="A98" t="s">
        <v>793</v>
      </c>
      <c r="B98" t="s">
        <v>794</v>
      </c>
      <c r="C98" t="s">
        <v>795</v>
      </c>
      <c r="D98" t="s">
        <v>597</v>
      </c>
      <c r="E98" t="s">
        <v>796</v>
      </c>
      <c r="F98" t="s">
        <v>797</v>
      </c>
      <c r="G98" t="s">
        <v>20</v>
      </c>
      <c r="H98" t="s">
        <v>598</v>
      </c>
      <c r="I98" t="s">
        <v>238</v>
      </c>
      <c r="J98">
        <v>2023</v>
      </c>
      <c r="K98">
        <v>15</v>
      </c>
      <c r="L98">
        <v>4</v>
      </c>
      <c r="M98" t="s">
        <v>798</v>
      </c>
      <c r="N98" t="str">
        <f>HYPERLINK("http://dx.doi.org/10.3390/sym15040886","http://dx.doi.org/10.3390/sym15040886")</f>
        <v>http://dx.doi.org/10.3390/sym15040886</v>
      </c>
      <c r="O98" t="s">
        <v>799</v>
      </c>
      <c r="P98" t="str">
        <f>HYPERLINK("https%3A%2F%2Fwww.webofscience.com%2Fwos%2Fwoscc%2Ffull-record%2FWOS:000978127000001","View Full Record in Web of Science")</f>
        <v>View Full Record in Web of Science</v>
      </c>
    </row>
    <row r="99" spans="1:16" x14ac:dyDescent="0.25">
      <c r="A99" t="s">
        <v>800</v>
      </c>
      <c r="B99" t="s">
        <v>801</v>
      </c>
      <c r="C99" t="s">
        <v>802</v>
      </c>
      <c r="D99" t="s">
        <v>408</v>
      </c>
      <c r="E99" t="s">
        <v>803</v>
      </c>
      <c r="F99" t="s">
        <v>804</v>
      </c>
      <c r="G99" t="s">
        <v>411</v>
      </c>
      <c r="H99" t="s">
        <v>412</v>
      </c>
      <c r="I99" t="s">
        <v>238</v>
      </c>
      <c r="J99">
        <v>2023</v>
      </c>
      <c r="K99">
        <v>169</v>
      </c>
      <c r="L99" t="s">
        <v>20</v>
      </c>
      <c r="M99" t="s">
        <v>805</v>
      </c>
      <c r="N99" t="str">
        <f>HYPERLINK("http://dx.doi.org/10.1016/j.chaos.2023.113212","http://dx.doi.org/10.1016/j.chaos.2023.113212")</f>
        <v>http://dx.doi.org/10.1016/j.chaos.2023.113212</v>
      </c>
      <c r="O99" t="s">
        <v>806</v>
      </c>
      <c r="P99" t="str">
        <f>HYPERLINK("https%3A%2F%2Fwww.webofscience.com%2Fwos%2Fwoscc%2Ffull-record%2FWOS:000970782300001","View Full Record in Web of Science")</f>
        <v>View Full Record in Web of Science</v>
      </c>
    </row>
    <row r="100" spans="1:16" x14ac:dyDescent="0.25">
      <c r="A100" t="s">
        <v>807</v>
      </c>
      <c r="B100" t="s">
        <v>808</v>
      </c>
      <c r="C100" t="s">
        <v>809</v>
      </c>
      <c r="D100" t="s">
        <v>129</v>
      </c>
      <c r="E100" t="s">
        <v>810</v>
      </c>
      <c r="F100" t="s">
        <v>811</v>
      </c>
      <c r="G100" t="s">
        <v>132</v>
      </c>
      <c r="H100" t="s">
        <v>20</v>
      </c>
      <c r="I100" t="s">
        <v>187</v>
      </c>
      <c r="J100">
        <v>2023</v>
      </c>
      <c r="K100">
        <v>48</v>
      </c>
      <c r="L100" t="s">
        <v>20</v>
      </c>
      <c r="M100" t="s">
        <v>812</v>
      </c>
      <c r="N100" t="str">
        <f>HYPERLINK("http://dx.doi.org/10.1016/j.rinp.2023.106402","http://dx.doi.org/10.1016/j.rinp.2023.106402")</f>
        <v>http://dx.doi.org/10.1016/j.rinp.2023.106402</v>
      </c>
      <c r="O100" t="s">
        <v>813</v>
      </c>
      <c r="P100" t="str">
        <f>HYPERLINK("https%3A%2F%2Fwww.webofscience.com%2Fwos%2Fwoscc%2Ffull-record%2FWOS:000976401100001","View Full Record in Web of Science")</f>
        <v>View Full Record in Web of Science</v>
      </c>
    </row>
    <row r="101" spans="1:16" x14ac:dyDescent="0.25">
      <c r="A101" t="s">
        <v>814</v>
      </c>
      <c r="B101" t="s">
        <v>815</v>
      </c>
      <c r="C101" t="s">
        <v>816</v>
      </c>
      <c r="D101" t="s">
        <v>764</v>
      </c>
      <c r="E101" t="s">
        <v>742</v>
      </c>
      <c r="F101" t="s">
        <v>817</v>
      </c>
      <c r="G101" t="s">
        <v>20</v>
      </c>
      <c r="H101" t="s">
        <v>767</v>
      </c>
      <c r="I101" t="s">
        <v>238</v>
      </c>
      <c r="J101">
        <v>2023</v>
      </c>
      <c r="K101">
        <v>11</v>
      </c>
      <c r="L101">
        <v>7</v>
      </c>
      <c r="M101" t="s">
        <v>818</v>
      </c>
      <c r="N101" t="str">
        <f>HYPERLINK("http://dx.doi.org/10.3390/math11071709","http://dx.doi.org/10.3390/math11071709")</f>
        <v>http://dx.doi.org/10.3390/math11071709</v>
      </c>
      <c r="O101" t="s">
        <v>819</v>
      </c>
      <c r="P101" t="str">
        <f>HYPERLINK("https%3A%2F%2Fwww.webofscience.com%2Fwos%2Fwoscc%2Ffull-record%2FWOS:000969639500001","View Full Record in Web of Science")</f>
        <v>View Full Record in Web of Science</v>
      </c>
    </row>
    <row r="102" spans="1:16" x14ac:dyDescent="0.25">
      <c r="A102" t="s">
        <v>739</v>
      </c>
      <c r="B102" t="s">
        <v>740</v>
      </c>
      <c r="C102" t="s">
        <v>820</v>
      </c>
      <c r="D102" t="s">
        <v>129</v>
      </c>
      <c r="E102" t="s">
        <v>742</v>
      </c>
      <c r="F102" t="s">
        <v>817</v>
      </c>
      <c r="G102" t="s">
        <v>132</v>
      </c>
      <c r="H102" t="s">
        <v>20</v>
      </c>
      <c r="I102" t="s">
        <v>238</v>
      </c>
      <c r="J102">
        <v>2023</v>
      </c>
      <c r="K102">
        <v>47</v>
      </c>
      <c r="L102" t="s">
        <v>20</v>
      </c>
      <c r="M102" t="s">
        <v>821</v>
      </c>
      <c r="N102" t="str">
        <f>HYPERLINK("http://dx.doi.org/10.1016/j.rinp.2023.106394","http://dx.doi.org/10.1016/j.rinp.2023.106394")</f>
        <v>http://dx.doi.org/10.1016/j.rinp.2023.106394</v>
      </c>
      <c r="O102" t="s">
        <v>822</v>
      </c>
      <c r="P102" t="str">
        <f>HYPERLINK("https%3A%2F%2Fwww.webofscience.com%2Fwos%2Fwoscc%2Ffull-record%2FWOS:000968902000001","View Full Record in Web of Science")</f>
        <v>View Full Record in Web of Science</v>
      </c>
    </row>
    <row r="103" spans="1:16" x14ac:dyDescent="0.25">
      <c r="A103" t="s">
        <v>823</v>
      </c>
      <c r="B103" t="s">
        <v>824</v>
      </c>
      <c r="C103" t="s">
        <v>825</v>
      </c>
      <c r="D103" t="s">
        <v>826</v>
      </c>
      <c r="E103" t="s">
        <v>827</v>
      </c>
      <c r="F103" t="s">
        <v>828</v>
      </c>
      <c r="G103" t="s">
        <v>829</v>
      </c>
      <c r="H103" t="s">
        <v>830</v>
      </c>
      <c r="I103" t="s">
        <v>831</v>
      </c>
      <c r="J103">
        <v>2023</v>
      </c>
      <c r="K103">
        <v>1280</v>
      </c>
      <c r="L103" t="s">
        <v>20</v>
      </c>
      <c r="M103" t="s">
        <v>832</v>
      </c>
      <c r="N103" t="str">
        <f>HYPERLINK("http://dx.doi.org/10.1016/j.molstruc.2023.135047","http://dx.doi.org/10.1016/j.molstruc.2023.135047")</f>
        <v>http://dx.doi.org/10.1016/j.molstruc.2023.135047</v>
      </c>
      <c r="O103" t="s">
        <v>833</v>
      </c>
      <c r="P103" t="str">
        <f>HYPERLINK("https%3A%2F%2Fwww.webofscience.com%2Fwos%2Fwoscc%2Ffull-record%2FWOS:000964028200001","View Full Record in Web of Science")</f>
        <v>View Full Record in Web of Science</v>
      </c>
    </row>
    <row r="104" spans="1:16" x14ac:dyDescent="0.25">
      <c r="A104" t="s">
        <v>834</v>
      </c>
      <c r="B104" t="s">
        <v>835</v>
      </c>
      <c r="C104" t="s">
        <v>836</v>
      </c>
      <c r="D104" t="s">
        <v>572</v>
      </c>
      <c r="E104" t="s">
        <v>624</v>
      </c>
      <c r="F104" t="s">
        <v>186</v>
      </c>
      <c r="G104" t="s">
        <v>574</v>
      </c>
      <c r="H104" t="s">
        <v>575</v>
      </c>
      <c r="I104" t="s">
        <v>326</v>
      </c>
      <c r="J104">
        <v>2023</v>
      </c>
      <c r="K104">
        <v>281</v>
      </c>
      <c r="L104" t="s">
        <v>20</v>
      </c>
      <c r="M104" t="s">
        <v>837</v>
      </c>
      <c r="N104" t="str">
        <f>HYPERLINK("http://dx.doi.org/10.1016/j.ijleo.2023.170816","http://dx.doi.org/10.1016/j.ijleo.2023.170816")</f>
        <v>http://dx.doi.org/10.1016/j.ijleo.2023.170816</v>
      </c>
      <c r="O104" t="s">
        <v>838</v>
      </c>
      <c r="P104" t="str">
        <f>HYPERLINK("https%3A%2F%2Fwww.webofscience.com%2Fwos%2Fwoscc%2Ffull-record%2FWOS:000971809100001","View Full Record in Web of Science")</f>
        <v>View Full Record in Web of Science</v>
      </c>
    </row>
    <row r="105" spans="1:16" x14ac:dyDescent="0.25">
      <c r="A105" t="s">
        <v>839</v>
      </c>
      <c r="B105" t="s">
        <v>840</v>
      </c>
      <c r="C105" t="s">
        <v>841</v>
      </c>
      <c r="D105" t="s">
        <v>63</v>
      </c>
      <c r="E105" t="s">
        <v>842</v>
      </c>
      <c r="F105" t="s">
        <v>843</v>
      </c>
      <c r="G105" t="s">
        <v>66</v>
      </c>
      <c r="H105" t="s">
        <v>67</v>
      </c>
      <c r="I105" t="s">
        <v>326</v>
      </c>
      <c r="J105">
        <v>2023</v>
      </c>
      <c r="K105">
        <v>111</v>
      </c>
      <c r="L105">
        <v>12</v>
      </c>
      <c r="M105" t="s">
        <v>844</v>
      </c>
      <c r="N105" t="str">
        <f>HYPERLINK("http://dx.doi.org/10.1007/s11071-023-08403-z","http://dx.doi.org/10.1007/s11071-023-08403-z")</f>
        <v>http://dx.doi.org/10.1007/s11071-023-08403-z</v>
      </c>
      <c r="O105" t="s">
        <v>845</v>
      </c>
      <c r="P105" t="str">
        <f>HYPERLINK("https%3A%2F%2Fwww.webofscience.com%2Fwos%2Fwoscc%2Ffull-record%2FWOS:000963875400003","View Full Record in Web of Science")</f>
        <v>View Full Record in Web of Science</v>
      </c>
    </row>
    <row r="106" spans="1:16" x14ac:dyDescent="0.25">
      <c r="A106" t="s">
        <v>846</v>
      </c>
      <c r="B106" t="s">
        <v>847</v>
      </c>
      <c r="C106" t="s">
        <v>848</v>
      </c>
      <c r="D106" t="s">
        <v>849</v>
      </c>
      <c r="E106" t="s">
        <v>850</v>
      </c>
      <c r="F106" t="s">
        <v>851</v>
      </c>
      <c r="G106" t="s">
        <v>852</v>
      </c>
      <c r="H106" t="s">
        <v>853</v>
      </c>
      <c r="I106" t="s">
        <v>538</v>
      </c>
      <c r="J106">
        <v>2023</v>
      </c>
      <c r="K106">
        <v>84</v>
      </c>
      <c r="L106" t="s">
        <v>20</v>
      </c>
      <c r="M106" t="s">
        <v>854</v>
      </c>
      <c r="N106" t="str">
        <f>HYPERLINK("http://dx.doi.org/10.1016/j.bspc.2023.104739","http://dx.doi.org/10.1016/j.bspc.2023.104739")</f>
        <v>http://dx.doi.org/10.1016/j.bspc.2023.104739</v>
      </c>
      <c r="O106" t="s">
        <v>855</v>
      </c>
      <c r="P106" t="str">
        <f>HYPERLINK("https%3A%2F%2Fwww.webofscience.com%2Fwos%2Fwoscc%2Ffull-record%2FWOS:000964811600001","View Full Record in Web of Science")</f>
        <v>View Full Record in Web of Science</v>
      </c>
    </row>
    <row r="107" spans="1:16" x14ac:dyDescent="0.25">
      <c r="A107" t="s">
        <v>856</v>
      </c>
      <c r="B107" t="s">
        <v>857</v>
      </c>
      <c r="C107" t="s">
        <v>858</v>
      </c>
      <c r="D107" t="s">
        <v>391</v>
      </c>
      <c r="E107" t="s">
        <v>859</v>
      </c>
      <c r="F107" t="s">
        <v>860</v>
      </c>
      <c r="G107" t="s">
        <v>20</v>
      </c>
      <c r="H107" t="s">
        <v>394</v>
      </c>
      <c r="I107" t="s">
        <v>487</v>
      </c>
      <c r="J107">
        <v>2023</v>
      </c>
      <c r="K107">
        <v>9</v>
      </c>
      <c r="L107">
        <v>2</v>
      </c>
      <c r="M107" t="s">
        <v>861</v>
      </c>
      <c r="N107" t="str">
        <f>HYPERLINK("http://dx.doi.org/10.1016/j.heliyon.2023.e13519","http://dx.doi.org/10.1016/j.heliyon.2023.e13519")</f>
        <v>http://dx.doi.org/10.1016/j.heliyon.2023.e13519</v>
      </c>
      <c r="O107" t="s">
        <v>862</v>
      </c>
      <c r="P107" t="str">
        <f>HYPERLINK("https%3A%2F%2Fwww.webofscience.com%2Fwos%2Fwoscc%2Ffull-record%2FWOS:000969433100001","View Full Record in Web of Science")</f>
        <v>View Full Record in Web of Science</v>
      </c>
    </row>
    <row r="108" spans="1:16" x14ac:dyDescent="0.25">
      <c r="A108" t="s">
        <v>273</v>
      </c>
      <c r="B108" t="s">
        <v>274</v>
      </c>
      <c r="C108" t="s">
        <v>863</v>
      </c>
      <c r="D108" t="s">
        <v>129</v>
      </c>
      <c r="E108" t="s">
        <v>864</v>
      </c>
      <c r="F108" t="s">
        <v>865</v>
      </c>
      <c r="G108" t="s">
        <v>132</v>
      </c>
      <c r="H108" t="s">
        <v>20</v>
      </c>
      <c r="I108" t="s">
        <v>238</v>
      </c>
      <c r="J108">
        <v>2023</v>
      </c>
      <c r="K108">
        <v>47</v>
      </c>
      <c r="L108" t="s">
        <v>20</v>
      </c>
      <c r="M108" t="s">
        <v>866</v>
      </c>
      <c r="N108" t="str">
        <f>HYPERLINK("http://dx.doi.org/10.1016/j.rinp.2023.106393","http://dx.doi.org/10.1016/j.rinp.2023.106393")</f>
        <v>http://dx.doi.org/10.1016/j.rinp.2023.106393</v>
      </c>
      <c r="O108" t="s">
        <v>867</v>
      </c>
      <c r="P108" t="str">
        <f>HYPERLINK("https%3A%2F%2Fwww.webofscience.com%2Fwos%2Fwoscc%2Ffull-record%2FWOS:000968576200001","View Full Record in Web of Science")</f>
        <v>View Full Record in Web of Science</v>
      </c>
    </row>
    <row r="109" spans="1:16" x14ac:dyDescent="0.25">
      <c r="A109" t="s">
        <v>40</v>
      </c>
      <c r="B109" t="s">
        <v>41</v>
      </c>
      <c r="C109" t="s">
        <v>868</v>
      </c>
      <c r="D109" t="s">
        <v>391</v>
      </c>
      <c r="E109" t="s">
        <v>193</v>
      </c>
      <c r="F109" t="s">
        <v>869</v>
      </c>
      <c r="G109" t="s">
        <v>20</v>
      </c>
      <c r="H109" t="s">
        <v>394</v>
      </c>
      <c r="I109" t="s">
        <v>870</v>
      </c>
      <c r="J109">
        <v>2023</v>
      </c>
      <c r="K109">
        <v>9</v>
      </c>
      <c r="L109">
        <v>1</v>
      </c>
      <c r="M109" t="s">
        <v>871</v>
      </c>
      <c r="N109" t="str">
        <f>HYPERLINK("http://dx.doi.org/10.1016/j.heliyon.2023.e13015","http://dx.doi.org/10.1016/j.heliyon.2023.e13015")</f>
        <v>http://dx.doi.org/10.1016/j.heliyon.2023.e13015</v>
      </c>
      <c r="O109" t="s">
        <v>872</v>
      </c>
      <c r="P109" t="str">
        <f>HYPERLINK("https%3A%2F%2Fwww.webofscience.com%2Fwos%2Fwoscc%2Ffull-record%2FWOS:000969499600001","View Full Record in Web of Science")</f>
        <v>View Full Record in Web of Science</v>
      </c>
    </row>
    <row r="110" spans="1:16" x14ac:dyDescent="0.25">
      <c r="A110" t="s">
        <v>873</v>
      </c>
      <c r="B110" t="s">
        <v>874</v>
      </c>
      <c r="C110" t="s">
        <v>875</v>
      </c>
      <c r="D110" t="s">
        <v>391</v>
      </c>
      <c r="E110" t="s">
        <v>876</v>
      </c>
      <c r="F110" t="s">
        <v>877</v>
      </c>
      <c r="G110" t="s">
        <v>20</v>
      </c>
      <c r="H110" t="s">
        <v>394</v>
      </c>
      <c r="I110" t="s">
        <v>878</v>
      </c>
      <c r="J110">
        <v>2023</v>
      </c>
      <c r="K110">
        <v>9</v>
      </c>
      <c r="L110">
        <v>3</v>
      </c>
      <c r="M110" t="s">
        <v>879</v>
      </c>
      <c r="N110" t="str">
        <f>HYPERLINK("http://dx.doi.org/10.1016/j.heliyon.2023.e14036","http://dx.doi.org/10.1016/j.heliyon.2023.e14036")</f>
        <v>http://dx.doi.org/10.1016/j.heliyon.2023.e14036</v>
      </c>
      <c r="O110" t="s">
        <v>880</v>
      </c>
      <c r="P110" t="str">
        <f>HYPERLINK("https%3A%2F%2Fwww.webofscience.com%2Fwos%2Fwoscc%2Ffull-record%2FWOS:000965231200001","View Full Record in Web of Science")</f>
        <v>View Full Record in Web of Science</v>
      </c>
    </row>
    <row r="111" spans="1:16" x14ac:dyDescent="0.25">
      <c r="A111" t="s">
        <v>881</v>
      </c>
      <c r="B111" t="s">
        <v>882</v>
      </c>
      <c r="C111" t="s">
        <v>883</v>
      </c>
      <c r="D111" t="s">
        <v>884</v>
      </c>
      <c r="E111" t="s">
        <v>885</v>
      </c>
      <c r="F111" t="s">
        <v>886</v>
      </c>
      <c r="G111" t="s">
        <v>887</v>
      </c>
      <c r="H111" t="s">
        <v>20</v>
      </c>
      <c r="I111" t="s">
        <v>878</v>
      </c>
      <c r="J111">
        <v>2023</v>
      </c>
      <c r="K111">
        <v>8</v>
      </c>
      <c r="L111">
        <v>2</v>
      </c>
      <c r="M111" t="s">
        <v>888</v>
      </c>
      <c r="N111" t="str">
        <f>HYPERLINK("http://dx.doi.org/10.1016/j.joes.2021.12.006","http://dx.doi.org/10.1016/j.joes.2021.12.006")</f>
        <v>http://dx.doi.org/10.1016/j.joes.2021.12.006</v>
      </c>
      <c r="O111" t="s">
        <v>889</v>
      </c>
      <c r="P111" t="str">
        <f>HYPERLINK("https%3A%2F%2Fwww.webofscience.com%2Fwos%2Fwoscc%2Ffull-record%2FWOS:000962104500001","View Full Record in Web of Science")</f>
        <v>View Full Record in Web of Science</v>
      </c>
    </row>
    <row r="112" spans="1:16" x14ac:dyDescent="0.25">
      <c r="A112" t="s">
        <v>890</v>
      </c>
      <c r="B112" t="s">
        <v>891</v>
      </c>
      <c r="C112" t="s">
        <v>892</v>
      </c>
      <c r="D112" t="s">
        <v>597</v>
      </c>
      <c r="E112" t="s">
        <v>893</v>
      </c>
      <c r="F112" t="s">
        <v>894</v>
      </c>
      <c r="G112" t="s">
        <v>20</v>
      </c>
      <c r="H112" t="s">
        <v>598</v>
      </c>
      <c r="I112" t="s">
        <v>878</v>
      </c>
      <c r="J112">
        <v>2023</v>
      </c>
      <c r="K112">
        <v>15</v>
      </c>
      <c r="L112">
        <v>3</v>
      </c>
      <c r="M112" t="s">
        <v>895</v>
      </c>
      <c r="N112" t="str">
        <f>HYPERLINK("http://dx.doi.org/10.3390/sym15030744","http://dx.doi.org/10.3390/sym15030744")</f>
        <v>http://dx.doi.org/10.3390/sym15030744</v>
      </c>
      <c r="O112" t="s">
        <v>896</v>
      </c>
      <c r="P112" t="str">
        <f>HYPERLINK("https%3A%2F%2Fwww.webofscience.com%2Fwos%2Fwoscc%2Ffull-record%2FWOS:000959684200001","View Full Record in Web of Science")</f>
        <v>View Full Record in Web of Science</v>
      </c>
    </row>
    <row r="113" spans="1:16" x14ac:dyDescent="0.25">
      <c r="A113" t="s">
        <v>897</v>
      </c>
      <c r="B113" t="s">
        <v>898</v>
      </c>
      <c r="C113" t="s">
        <v>899</v>
      </c>
      <c r="D113" t="s">
        <v>291</v>
      </c>
      <c r="E113" t="s">
        <v>900</v>
      </c>
      <c r="F113" t="s">
        <v>901</v>
      </c>
      <c r="G113" t="s">
        <v>294</v>
      </c>
      <c r="H113" t="s">
        <v>295</v>
      </c>
      <c r="I113" t="s">
        <v>402</v>
      </c>
      <c r="J113">
        <v>2023</v>
      </c>
      <c r="K113">
        <v>46</v>
      </c>
      <c r="L113">
        <v>12</v>
      </c>
      <c r="M113" t="s">
        <v>902</v>
      </c>
      <c r="N113" t="str">
        <f>HYPERLINK("http://dx.doi.org/10.1002/mma.9211","http://dx.doi.org/10.1002/mma.9211")</f>
        <v>http://dx.doi.org/10.1002/mma.9211</v>
      </c>
      <c r="O113" t="s">
        <v>903</v>
      </c>
      <c r="P113" t="str">
        <f>HYPERLINK("https%3A%2F%2Fwww.webofscience.com%2Fwos%2Fwoscc%2Ffull-record%2FWOS:000961965600001","View Full Record in Web of Science")</f>
        <v>View Full Record in Web of Science</v>
      </c>
    </row>
    <row r="114" spans="1:16" x14ac:dyDescent="0.25">
      <c r="A114" t="s">
        <v>594</v>
      </c>
      <c r="B114" t="s">
        <v>595</v>
      </c>
      <c r="C114" t="s">
        <v>904</v>
      </c>
      <c r="D114" t="s">
        <v>572</v>
      </c>
      <c r="E114" t="s">
        <v>515</v>
      </c>
      <c r="F114" t="s">
        <v>573</v>
      </c>
      <c r="G114" t="s">
        <v>574</v>
      </c>
      <c r="H114" t="s">
        <v>575</v>
      </c>
      <c r="I114" t="s">
        <v>187</v>
      </c>
      <c r="J114">
        <v>2023</v>
      </c>
      <c r="K114">
        <v>279</v>
      </c>
      <c r="L114" t="s">
        <v>20</v>
      </c>
      <c r="M114" t="s">
        <v>905</v>
      </c>
      <c r="N114" t="str">
        <f>HYPERLINK("http://dx.doi.org/10.1016/j.ijleo.2023.170776","http://dx.doi.org/10.1016/j.ijleo.2023.170776")</f>
        <v>http://dx.doi.org/10.1016/j.ijleo.2023.170776</v>
      </c>
      <c r="O114" t="s">
        <v>906</v>
      </c>
      <c r="P114" t="str">
        <f>HYPERLINK("https%3A%2F%2Fwww.webofscience.com%2Fwos%2Fwoscc%2Ffull-record%2FWOS:000958739800001","View Full Record in Web of Science")</f>
        <v>View Full Record in Web of Science</v>
      </c>
    </row>
    <row r="115" spans="1:16" x14ac:dyDescent="0.25">
      <c r="A115" t="s">
        <v>907</v>
      </c>
      <c r="B115" t="s">
        <v>908</v>
      </c>
      <c r="C115" t="s">
        <v>909</v>
      </c>
      <c r="D115" t="s">
        <v>572</v>
      </c>
      <c r="E115" t="s">
        <v>20</v>
      </c>
      <c r="F115" t="s">
        <v>20</v>
      </c>
      <c r="G115" t="s">
        <v>574</v>
      </c>
      <c r="H115" t="s">
        <v>575</v>
      </c>
      <c r="I115" t="s">
        <v>487</v>
      </c>
      <c r="J115">
        <v>2023</v>
      </c>
      <c r="K115">
        <v>272</v>
      </c>
      <c r="L115" t="s">
        <v>20</v>
      </c>
      <c r="M115" t="s">
        <v>910</v>
      </c>
      <c r="N115" t="str">
        <f>HYPERLINK("http://dx.doi.org/10.1016/j.ijleo.2022.170255","http://dx.doi.org/10.1016/j.ijleo.2022.170255")</f>
        <v>http://dx.doi.org/10.1016/j.ijleo.2022.170255</v>
      </c>
      <c r="O115" t="s">
        <v>911</v>
      </c>
      <c r="P115" t="str">
        <f>HYPERLINK("https%3A%2F%2Fwww.webofscience.com%2Fwos%2Fwoscc%2Ffull-record%2FWOS:000954398000001","View Full Record in Web of Science")</f>
        <v>View Full Record in Web of Science</v>
      </c>
    </row>
    <row r="116" spans="1:16" x14ac:dyDescent="0.25">
      <c r="A116" t="s">
        <v>912</v>
      </c>
      <c r="B116" t="s">
        <v>913</v>
      </c>
      <c r="C116" t="s">
        <v>914</v>
      </c>
      <c r="D116" t="s">
        <v>429</v>
      </c>
      <c r="E116" t="s">
        <v>915</v>
      </c>
      <c r="F116" t="s">
        <v>916</v>
      </c>
      <c r="G116" t="s">
        <v>430</v>
      </c>
      <c r="H116" t="s">
        <v>431</v>
      </c>
      <c r="I116" t="s">
        <v>917</v>
      </c>
      <c r="J116">
        <v>2023</v>
      </c>
      <c r="K116">
        <v>467</v>
      </c>
      <c r="L116" t="s">
        <v>20</v>
      </c>
      <c r="M116" t="s">
        <v>918</v>
      </c>
      <c r="N116" t="str">
        <f>HYPERLINK("http://dx.doi.org/10.1016/j.physleta.2023.128731","http://dx.doi.org/10.1016/j.physleta.2023.128731")</f>
        <v>http://dx.doi.org/10.1016/j.physleta.2023.128731</v>
      </c>
      <c r="O116" t="s">
        <v>919</v>
      </c>
      <c r="P116" t="str">
        <f>HYPERLINK("https%3A%2F%2Fwww.webofscience.com%2Fwos%2Fwoscc%2Ffull-record%2FWOS:000958550800001","View Full Record in Web of Science")</f>
        <v>View Full Record in Web of Science</v>
      </c>
    </row>
    <row r="117" spans="1:16" x14ac:dyDescent="0.25">
      <c r="A117" t="s">
        <v>920</v>
      </c>
      <c r="B117" t="s">
        <v>921</v>
      </c>
      <c r="C117" t="s">
        <v>922</v>
      </c>
      <c r="D117" t="s">
        <v>129</v>
      </c>
      <c r="E117" t="s">
        <v>923</v>
      </c>
      <c r="F117" t="s">
        <v>924</v>
      </c>
      <c r="G117" t="s">
        <v>132</v>
      </c>
      <c r="H117" t="s">
        <v>20</v>
      </c>
      <c r="I117" t="s">
        <v>238</v>
      </c>
      <c r="J117">
        <v>2023</v>
      </c>
      <c r="K117">
        <v>47</v>
      </c>
      <c r="L117" t="s">
        <v>20</v>
      </c>
      <c r="M117" t="s">
        <v>925</v>
      </c>
      <c r="N117" t="str">
        <f>HYPERLINK("http://dx.doi.org/10.1016/j.rinp.2023.106370","http://dx.doi.org/10.1016/j.rinp.2023.106370")</f>
        <v>http://dx.doi.org/10.1016/j.rinp.2023.106370</v>
      </c>
      <c r="O117" t="s">
        <v>926</v>
      </c>
      <c r="P117" t="str">
        <f>HYPERLINK("https%3A%2F%2Fwww.webofscience.com%2Fwos%2Fwoscc%2Ffull-record%2FWOS:000956582600001","View Full Record in Web of Science")</f>
        <v>View Full Record in Web of Science</v>
      </c>
    </row>
    <row r="118" spans="1:16" x14ac:dyDescent="0.25">
      <c r="A118" t="s">
        <v>927</v>
      </c>
      <c r="B118" t="s">
        <v>928</v>
      </c>
      <c r="C118" t="s">
        <v>929</v>
      </c>
      <c r="D118" t="s">
        <v>101</v>
      </c>
      <c r="E118" t="s">
        <v>930</v>
      </c>
      <c r="F118" t="s">
        <v>931</v>
      </c>
      <c r="G118" t="s">
        <v>103</v>
      </c>
      <c r="H118" t="s">
        <v>104</v>
      </c>
      <c r="I118" t="s">
        <v>932</v>
      </c>
      <c r="J118">
        <v>2023</v>
      </c>
      <c r="K118">
        <v>67</v>
      </c>
      <c r="L118" t="s">
        <v>20</v>
      </c>
      <c r="M118" t="s">
        <v>933</v>
      </c>
      <c r="N118" t="str">
        <f>HYPERLINK("http://dx.doi.org/10.1016/j.aej.2022.10.057","http://dx.doi.org/10.1016/j.aej.2022.10.057")</f>
        <v>http://dx.doi.org/10.1016/j.aej.2022.10.057</v>
      </c>
      <c r="O118" t="s">
        <v>934</v>
      </c>
      <c r="P118" t="str">
        <f>HYPERLINK("https%3A%2F%2Fwww.webofscience.com%2Fwos%2Fwoscc%2Ffull-record%2FWOS:000954330600001","View Full Record in Web of Science")</f>
        <v>View Full Record in Web of Science</v>
      </c>
    </row>
    <row r="119" spans="1:16" x14ac:dyDescent="0.25">
      <c r="A119" t="s">
        <v>935</v>
      </c>
      <c r="B119" t="s">
        <v>936</v>
      </c>
      <c r="C119" t="s">
        <v>937</v>
      </c>
      <c r="D119" t="s">
        <v>53</v>
      </c>
      <c r="E119" t="s">
        <v>938</v>
      </c>
      <c r="F119" t="s">
        <v>939</v>
      </c>
      <c r="G119" t="s">
        <v>55</v>
      </c>
      <c r="H119" t="s">
        <v>56</v>
      </c>
      <c r="I119" t="s">
        <v>238</v>
      </c>
      <c r="J119">
        <v>2023</v>
      </c>
      <c r="K119">
        <v>55</v>
      </c>
      <c r="L119">
        <v>4</v>
      </c>
      <c r="M119" t="s">
        <v>940</v>
      </c>
      <c r="N119" t="str">
        <f>HYPERLINK("http://dx.doi.org/10.1007/s11082-023-04648-5","http://dx.doi.org/10.1007/s11082-023-04648-5")</f>
        <v>http://dx.doi.org/10.1007/s11082-023-04648-5</v>
      </c>
      <c r="O119" t="s">
        <v>941</v>
      </c>
      <c r="P119" t="str">
        <f>HYPERLINK("https%3A%2F%2Fwww.webofscience.com%2Fwos%2Fwoscc%2Ffull-record%2FWOS:000950286100005","View Full Record in Web of Science")</f>
        <v>View Full Record in Web of Science</v>
      </c>
    </row>
    <row r="120" spans="1:16" x14ac:dyDescent="0.25">
      <c r="A120" t="s">
        <v>942</v>
      </c>
      <c r="B120" t="s">
        <v>943</v>
      </c>
      <c r="C120" t="s">
        <v>944</v>
      </c>
      <c r="D120" t="s">
        <v>129</v>
      </c>
      <c r="E120" t="s">
        <v>544</v>
      </c>
      <c r="F120" t="s">
        <v>545</v>
      </c>
      <c r="G120" t="s">
        <v>132</v>
      </c>
      <c r="H120" t="s">
        <v>20</v>
      </c>
      <c r="I120" t="s">
        <v>238</v>
      </c>
      <c r="J120">
        <v>2023</v>
      </c>
      <c r="K120">
        <v>47</v>
      </c>
      <c r="L120" t="s">
        <v>20</v>
      </c>
      <c r="M120" t="s">
        <v>945</v>
      </c>
      <c r="N120" t="str">
        <f>HYPERLINK("http://dx.doi.org/10.1016/j.rinp.2023.106351","http://dx.doi.org/10.1016/j.rinp.2023.106351")</f>
        <v>http://dx.doi.org/10.1016/j.rinp.2023.106351</v>
      </c>
      <c r="O120" t="s">
        <v>946</v>
      </c>
      <c r="P120" t="str">
        <f>HYPERLINK("https%3A%2F%2Fwww.webofscience.com%2Fwos%2Fwoscc%2Ffull-record%2FWOS:000951984300001","View Full Record in Web of Science")</f>
        <v>View Full Record in Web of Science</v>
      </c>
    </row>
    <row r="121" spans="1:16" x14ac:dyDescent="0.25">
      <c r="A121" t="s">
        <v>947</v>
      </c>
      <c r="B121" t="s">
        <v>948</v>
      </c>
      <c r="C121" t="s">
        <v>949</v>
      </c>
      <c r="D121" t="s">
        <v>380</v>
      </c>
      <c r="E121" t="s">
        <v>20</v>
      </c>
      <c r="F121" t="s">
        <v>950</v>
      </c>
      <c r="G121" t="s">
        <v>383</v>
      </c>
      <c r="H121" t="s">
        <v>384</v>
      </c>
      <c r="I121" t="s">
        <v>951</v>
      </c>
      <c r="J121">
        <v>2023</v>
      </c>
      <c r="K121">
        <v>75</v>
      </c>
      <c r="L121">
        <v>3</v>
      </c>
      <c r="M121" t="s">
        <v>952</v>
      </c>
      <c r="N121" t="str">
        <f>HYPERLINK("http://dx.doi.org/10.1088/1572-9494/acb205","http://dx.doi.org/10.1088/1572-9494/acb205")</f>
        <v>http://dx.doi.org/10.1088/1572-9494/acb205</v>
      </c>
      <c r="O121" t="s">
        <v>953</v>
      </c>
      <c r="P121" t="str">
        <f>HYPERLINK("https%3A%2F%2Fwww.webofscience.com%2Fwos%2Fwoscc%2Ffull-record%2FWOS:000951296300001","View Full Record in Web of Science")</f>
        <v>View Full Record in Web of Science</v>
      </c>
    </row>
    <row r="122" spans="1:16" x14ac:dyDescent="0.25">
      <c r="A122" t="s">
        <v>954</v>
      </c>
      <c r="B122" t="s">
        <v>955</v>
      </c>
      <c r="C122" t="s">
        <v>956</v>
      </c>
      <c r="D122" t="s">
        <v>957</v>
      </c>
      <c r="E122" t="s">
        <v>958</v>
      </c>
      <c r="F122" t="s">
        <v>959</v>
      </c>
      <c r="G122" t="s">
        <v>960</v>
      </c>
      <c r="H122" t="s">
        <v>961</v>
      </c>
      <c r="I122" t="s">
        <v>878</v>
      </c>
      <c r="J122">
        <v>2023</v>
      </c>
      <c r="K122">
        <v>34</v>
      </c>
      <c r="L122">
        <v>8</v>
      </c>
      <c r="M122" t="s">
        <v>962</v>
      </c>
      <c r="N122" t="str">
        <f>HYPERLINK("http://dx.doi.org/10.1007/s10854-023-10141-2","http://dx.doi.org/10.1007/s10854-023-10141-2")</f>
        <v>http://dx.doi.org/10.1007/s10854-023-10141-2</v>
      </c>
      <c r="O122" t="s">
        <v>963</v>
      </c>
      <c r="P122" t="str">
        <f>HYPERLINK("https%3A%2F%2Fwww.webofscience.com%2Fwos%2Fwoscc%2Ffull-record%2FWOS:000948433400003","View Full Record in Web of Science")</f>
        <v>View Full Record in Web of Science</v>
      </c>
    </row>
    <row r="123" spans="1:16" x14ac:dyDescent="0.25">
      <c r="A123" t="s">
        <v>964</v>
      </c>
      <c r="B123" t="s">
        <v>965</v>
      </c>
      <c r="C123" t="s">
        <v>966</v>
      </c>
      <c r="D123" t="s">
        <v>967</v>
      </c>
      <c r="E123" t="s">
        <v>968</v>
      </c>
      <c r="F123" t="s">
        <v>969</v>
      </c>
      <c r="G123" t="s">
        <v>970</v>
      </c>
      <c r="H123" t="s">
        <v>971</v>
      </c>
      <c r="I123" t="s">
        <v>20</v>
      </c>
      <c r="J123">
        <v>2023</v>
      </c>
      <c r="K123">
        <v>27</v>
      </c>
      <c r="L123" t="s">
        <v>972</v>
      </c>
      <c r="M123" t="s">
        <v>973</v>
      </c>
      <c r="N123" t="str">
        <f>HYPERLINK("http://dx.doi.org/10.2298/TSCI221113006Y","http://dx.doi.org/10.2298/TSCI221113006Y")</f>
        <v>http://dx.doi.org/10.2298/TSCI221113006Y</v>
      </c>
      <c r="O123" t="s">
        <v>974</v>
      </c>
      <c r="P123" t="str">
        <f>HYPERLINK("https%3A%2F%2Fwww.webofscience.com%2Fwos%2Fwoscc%2Ffull-record%2FWOS:000944615700007","View Full Record in Web of Science")</f>
        <v>View Full Record in Web of Science</v>
      </c>
    </row>
    <row r="124" spans="1:16" x14ac:dyDescent="0.25">
      <c r="A124" t="s">
        <v>594</v>
      </c>
      <c r="B124" t="s">
        <v>595</v>
      </c>
      <c r="C124" t="s">
        <v>975</v>
      </c>
      <c r="D124" t="s">
        <v>53</v>
      </c>
      <c r="E124" t="s">
        <v>976</v>
      </c>
      <c r="F124" t="s">
        <v>977</v>
      </c>
      <c r="G124" t="s">
        <v>55</v>
      </c>
      <c r="H124" t="s">
        <v>56</v>
      </c>
      <c r="I124" t="s">
        <v>187</v>
      </c>
      <c r="J124">
        <v>2023</v>
      </c>
      <c r="K124">
        <v>55</v>
      </c>
      <c r="L124">
        <v>5</v>
      </c>
      <c r="M124" t="s">
        <v>978</v>
      </c>
      <c r="N124" t="str">
        <f>HYPERLINK("http://dx.doi.org/10.1007/s11082-023-04634-x","http://dx.doi.org/10.1007/s11082-023-04634-x")</f>
        <v>http://dx.doi.org/10.1007/s11082-023-04634-x</v>
      </c>
      <c r="O124" t="s">
        <v>979</v>
      </c>
      <c r="P124" t="str">
        <f>HYPERLINK("https%3A%2F%2Fwww.webofscience.com%2Fwos%2Fwoscc%2Ffull-record%2FWOS:000946074800012","View Full Record in Web of Science")</f>
        <v>View Full Record in Web of Science</v>
      </c>
    </row>
    <row r="125" spans="1:16" x14ac:dyDescent="0.25">
      <c r="A125" t="s">
        <v>980</v>
      </c>
      <c r="B125" t="s">
        <v>981</v>
      </c>
      <c r="C125" t="s">
        <v>982</v>
      </c>
      <c r="D125" t="s">
        <v>53</v>
      </c>
      <c r="E125" t="s">
        <v>983</v>
      </c>
      <c r="F125" t="s">
        <v>984</v>
      </c>
      <c r="G125" t="s">
        <v>55</v>
      </c>
      <c r="H125" t="s">
        <v>56</v>
      </c>
      <c r="I125" t="s">
        <v>187</v>
      </c>
      <c r="J125">
        <v>2023</v>
      </c>
      <c r="K125">
        <v>55</v>
      </c>
      <c r="L125">
        <v>5</v>
      </c>
      <c r="M125" t="s">
        <v>985</v>
      </c>
      <c r="N125" t="str">
        <f>HYPERLINK("http://dx.doi.org/10.1007/s11082-023-04686-z","http://dx.doi.org/10.1007/s11082-023-04686-z")</f>
        <v>http://dx.doi.org/10.1007/s11082-023-04686-z</v>
      </c>
      <c r="O125" t="s">
        <v>986</v>
      </c>
      <c r="P125" t="str">
        <f>HYPERLINK("https%3A%2F%2Fwww.webofscience.com%2Fwos%2Fwoscc%2Ffull-record%2FWOS:000946074800019","View Full Record in Web of Science")</f>
        <v>View Full Record in Web of Science</v>
      </c>
    </row>
    <row r="126" spans="1:16" x14ac:dyDescent="0.25">
      <c r="A126" t="s">
        <v>987</v>
      </c>
      <c r="B126" t="s">
        <v>988</v>
      </c>
      <c r="C126" t="s">
        <v>989</v>
      </c>
      <c r="D126" t="s">
        <v>675</v>
      </c>
      <c r="E126" t="s">
        <v>990</v>
      </c>
      <c r="F126" t="s">
        <v>991</v>
      </c>
      <c r="G126" t="s">
        <v>678</v>
      </c>
      <c r="H126" t="s">
        <v>679</v>
      </c>
      <c r="I126" t="s">
        <v>992</v>
      </c>
      <c r="J126">
        <v>2023</v>
      </c>
      <c r="K126" t="s">
        <v>20</v>
      </c>
      <c r="L126" t="s">
        <v>20</v>
      </c>
      <c r="M126" t="s">
        <v>993</v>
      </c>
      <c r="N126" t="str">
        <f>HYPERLINK("http://dx.doi.org/10.1142/S0217979224500103","http://dx.doi.org/10.1142/S0217979224500103")</f>
        <v>http://dx.doi.org/10.1142/S0217979224500103</v>
      </c>
      <c r="O126" t="s">
        <v>994</v>
      </c>
      <c r="P126" t="str">
        <f>HYPERLINK("https%3A%2F%2Fwww.webofscience.com%2Fwos%2Fwoscc%2Ffull-record%2FWOS:000943129800002","View Full Record in Web of Science")</f>
        <v>View Full Record in Web of Science</v>
      </c>
    </row>
    <row r="127" spans="1:16" x14ac:dyDescent="0.25">
      <c r="A127" t="s">
        <v>995</v>
      </c>
      <c r="B127" t="s">
        <v>996</v>
      </c>
      <c r="C127" t="s">
        <v>997</v>
      </c>
      <c r="D127" t="s">
        <v>675</v>
      </c>
      <c r="E127" t="s">
        <v>998</v>
      </c>
      <c r="F127" t="s">
        <v>20</v>
      </c>
      <c r="G127" t="s">
        <v>678</v>
      </c>
      <c r="H127" t="s">
        <v>679</v>
      </c>
      <c r="I127" t="s">
        <v>992</v>
      </c>
      <c r="J127">
        <v>2023</v>
      </c>
      <c r="K127" t="s">
        <v>20</v>
      </c>
      <c r="L127" t="s">
        <v>20</v>
      </c>
      <c r="M127" t="s">
        <v>999</v>
      </c>
      <c r="N127" t="str">
        <f>HYPERLINK("http://dx.doi.org/10.1142/S0217979224500127","http://dx.doi.org/10.1142/S0217979224500127")</f>
        <v>http://dx.doi.org/10.1142/S0217979224500127</v>
      </c>
      <c r="O127" t="s">
        <v>1000</v>
      </c>
      <c r="P127" t="str">
        <f>HYPERLINK("https%3A%2F%2Fwww.webofscience.com%2Fwos%2Fwoscc%2Ffull-record%2FWOS:000943129800004","View Full Record in Web of Science")</f>
        <v>View Full Record in Web of Science</v>
      </c>
    </row>
    <row r="128" spans="1:16" x14ac:dyDescent="0.25">
      <c r="A128" t="s">
        <v>1001</v>
      </c>
      <c r="B128" t="s">
        <v>1002</v>
      </c>
      <c r="C128" t="s">
        <v>1003</v>
      </c>
      <c r="D128" t="s">
        <v>764</v>
      </c>
      <c r="E128" t="s">
        <v>1004</v>
      </c>
      <c r="F128" t="s">
        <v>1005</v>
      </c>
      <c r="G128" t="s">
        <v>20</v>
      </c>
      <c r="H128" t="s">
        <v>767</v>
      </c>
      <c r="I128" t="s">
        <v>878</v>
      </c>
      <c r="J128">
        <v>2023</v>
      </c>
      <c r="K128">
        <v>11</v>
      </c>
      <c r="L128">
        <v>5</v>
      </c>
      <c r="M128" t="s">
        <v>1006</v>
      </c>
      <c r="N128" t="str">
        <f>HYPERLINK("http://dx.doi.org/10.3390/math11051121","http://dx.doi.org/10.3390/math11051121")</f>
        <v>http://dx.doi.org/10.3390/math11051121</v>
      </c>
      <c r="O128" t="s">
        <v>1007</v>
      </c>
      <c r="P128" t="str">
        <f>HYPERLINK("https%3A%2F%2Fwww.webofscience.com%2Fwos%2Fwoscc%2Ffull-record%2FWOS:000947482400001","View Full Record in Web of Science")</f>
        <v>View Full Record in Web of Science</v>
      </c>
    </row>
    <row r="129" spans="1:16" x14ac:dyDescent="0.25">
      <c r="A129" t="s">
        <v>1008</v>
      </c>
      <c r="B129" t="s">
        <v>1009</v>
      </c>
      <c r="C129" t="s">
        <v>1010</v>
      </c>
      <c r="D129" t="s">
        <v>1011</v>
      </c>
      <c r="E129" t="s">
        <v>668</v>
      </c>
      <c r="F129" t="s">
        <v>669</v>
      </c>
      <c r="G129" t="s">
        <v>1012</v>
      </c>
      <c r="H129" t="s">
        <v>1013</v>
      </c>
      <c r="I129" t="s">
        <v>1014</v>
      </c>
      <c r="J129">
        <v>2023</v>
      </c>
      <c r="K129">
        <v>17</v>
      </c>
      <c r="L129" t="s">
        <v>1015</v>
      </c>
      <c r="M129" t="s">
        <v>20</v>
      </c>
      <c r="N129" t="s">
        <v>20</v>
      </c>
      <c r="O129" t="s">
        <v>1016</v>
      </c>
      <c r="P129" t="str">
        <f>HYPERLINK("https%3A%2F%2Fwww.webofscience.com%2Fwos%2Fwoscc%2Ffull-record%2FWOS:000944111800011","View Full Record in Web of Science")</f>
        <v>View Full Record in Web of Science</v>
      </c>
    </row>
    <row r="130" spans="1:16" x14ac:dyDescent="0.25">
      <c r="A130" t="s">
        <v>1017</v>
      </c>
      <c r="B130" t="s">
        <v>1018</v>
      </c>
      <c r="C130" t="s">
        <v>1019</v>
      </c>
      <c r="D130" t="s">
        <v>129</v>
      </c>
      <c r="E130" t="s">
        <v>923</v>
      </c>
      <c r="F130" t="s">
        <v>924</v>
      </c>
      <c r="G130" t="s">
        <v>132</v>
      </c>
      <c r="H130" t="s">
        <v>20</v>
      </c>
      <c r="I130" t="s">
        <v>878</v>
      </c>
      <c r="J130">
        <v>2023</v>
      </c>
      <c r="K130">
        <v>46</v>
      </c>
      <c r="L130" t="s">
        <v>20</v>
      </c>
      <c r="M130" t="s">
        <v>1020</v>
      </c>
      <c r="N130" t="str">
        <f>HYPERLINK("http://dx.doi.org/10.1016/j.rinp.2023.106307","http://dx.doi.org/10.1016/j.rinp.2023.106307")</f>
        <v>http://dx.doi.org/10.1016/j.rinp.2023.106307</v>
      </c>
      <c r="O130" t="s">
        <v>1021</v>
      </c>
      <c r="P130" t="str">
        <f>HYPERLINK("https%3A%2F%2Fwww.webofscience.com%2Fwos%2Fwoscc%2Ffull-record%2FWOS:000949470700001","View Full Record in Web of Science")</f>
        <v>View Full Record in Web of Science</v>
      </c>
    </row>
    <row r="131" spans="1:16" x14ac:dyDescent="0.25">
      <c r="A131" t="s">
        <v>1022</v>
      </c>
      <c r="B131" t="s">
        <v>1023</v>
      </c>
      <c r="C131" t="s">
        <v>1024</v>
      </c>
      <c r="D131" t="s">
        <v>764</v>
      </c>
      <c r="E131" t="s">
        <v>1025</v>
      </c>
      <c r="F131" t="s">
        <v>1026</v>
      </c>
      <c r="G131" t="s">
        <v>20</v>
      </c>
      <c r="H131" t="s">
        <v>767</v>
      </c>
      <c r="I131" t="s">
        <v>878</v>
      </c>
      <c r="J131">
        <v>2023</v>
      </c>
      <c r="K131">
        <v>11</v>
      </c>
      <c r="L131">
        <v>5</v>
      </c>
      <c r="M131" t="s">
        <v>1027</v>
      </c>
      <c r="N131" t="str">
        <f>HYPERLINK("http://dx.doi.org/10.3390/math11051215","http://dx.doi.org/10.3390/math11051215")</f>
        <v>http://dx.doi.org/10.3390/math11051215</v>
      </c>
      <c r="O131" t="s">
        <v>1028</v>
      </c>
      <c r="P131" t="str">
        <f>HYPERLINK("https%3A%2F%2Fwww.webofscience.com%2Fwos%2Fwoscc%2Ffull-record%2FWOS:000947929200001","View Full Record in Web of Science")</f>
        <v>View Full Record in Web of Science</v>
      </c>
    </row>
    <row r="132" spans="1:16" x14ac:dyDescent="0.25">
      <c r="A132" t="s">
        <v>190</v>
      </c>
      <c r="B132" t="s">
        <v>191</v>
      </c>
      <c r="C132" t="s">
        <v>1029</v>
      </c>
      <c r="D132" t="s">
        <v>81</v>
      </c>
      <c r="E132" t="s">
        <v>1030</v>
      </c>
      <c r="F132" t="s">
        <v>516</v>
      </c>
      <c r="G132" t="s">
        <v>82</v>
      </c>
      <c r="H132" t="s">
        <v>83</v>
      </c>
      <c r="I132" t="s">
        <v>1031</v>
      </c>
      <c r="J132">
        <v>2023</v>
      </c>
      <c r="K132" t="s">
        <v>20</v>
      </c>
      <c r="L132" t="s">
        <v>20</v>
      </c>
      <c r="M132" t="s">
        <v>1032</v>
      </c>
      <c r="N132" t="str">
        <f>HYPERLINK("http://dx.doi.org/10.1142/S0219887823501177","http://dx.doi.org/10.1142/S0219887823501177")</f>
        <v>http://dx.doi.org/10.1142/S0219887823501177</v>
      </c>
      <c r="O132" t="s">
        <v>1033</v>
      </c>
      <c r="P132" t="str">
        <f>HYPERLINK("https%3A%2F%2Fwww.webofscience.com%2Fwos%2Fwoscc%2Ffull-record%2FWOS:000941216000001","View Full Record in Web of Science")</f>
        <v>View Full Record in Web of Science</v>
      </c>
    </row>
    <row r="133" spans="1:16" x14ac:dyDescent="0.25">
      <c r="A133" t="s">
        <v>1034</v>
      </c>
      <c r="B133" t="s">
        <v>1035</v>
      </c>
      <c r="C133" t="s">
        <v>1036</v>
      </c>
      <c r="D133" t="s">
        <v>1037</v>
      </c>
      <c r="E133" t="s">
        <v>234</v>
      </c>
      <c r="F133" t="s">
        <v>1038</v>
      </c>
      <c r="G133" t="s">
        <v>1039</v>
      </c>
      <c r="H133" t="s">
        <v>1040</v>
      </c>
      <c r="I133" t="s">
        <v>1041</v>
      </c>
      <c r="J133">
        <v>2023</v>
      </c>
      <c r="K133" t="s">
        <v>20</v>
      </c>
      <c r="L133" t="s">
        <v>20</v>
      </c>
      <c r="M133" t="s">
        <v>1042</v>
      </c>
      <c r="N133" t="str">
        <f>HYPERLINK("http://dx.doi.org/10.1055/a-2018-4627","http://dx.doi.org/10.1055/a-2018-4627")</f>
        <v>http://dx.doi.org/10.1055/a-2018-4627</v>
      </c>
      <c r="O133" t="s">
        <v>1043</v>
      </c>
      <c r="P133" t="str">
        <f>HYPERLINK("https%3A%2F%2Fwww.webofscience.com%2Fwos%2Fwoscc%2Ffull-record%2FWOS:000939794000002","View Full Record in Web of Science")</f>
        <v>View Full Record in Web of Science</v>
      </c>
    </row>
    <row r="134" spans="1:16" x14ac:dyDescent="0.25">
      <c r="A134" t="s">
        <v>1044</v>
      </c>
      <c r="B134" t="s">
        <v>1045</v>
      </c>
      <c r="C134" t="s">
        <v>1046</v>
      </c>
      <c r="D134" t="s">
        <v>675</v>
      </c>
      <c r="E134" t="s">
        <v>1047</v>
      </c>
      <c r="F134" t="s">
        <v>1048</v>
      </c>
      <c r="G134" t="s">
        <v>678</v>
      </c>
      <c r="H134" t="s">
        <v>679</v>
      </c>
      <c r="I134" t="s">
        <v>1049</v>
      </c>
      <c r="J134">
        <v>2023</v>
      </c>
      <c r="K134">
        <v>37</v>
      </c>
      <c r="L134">
        <v>10</v>
      </c>
      <c r="M134" t="s">
        <v>1050</v>
      </c>
      <c r="N134" t="str">
        <f>HYPERLINK("http://dx.doi.org/10.1142/S0217979223500972","http://dx.doi.org/10.1142/S0217979223500972")</f>
        <v>http://dx.doi.org/10.1142/S0217979223500972</v>
      </c>
      <c r="O134" t="s">
        <v>1051</v>
      </c>
      <c r="P134" t="str">
        <f>HYPERLINK("https%3A%2F%2Fwww.webofscience.com%2Fwos%2Fwoscc%2Ffull-record%2FWOS:000936329400008","View Full Record in Web of Science")</f>
        <v>View Full Record in Web of Science</v>
      </c>
    </row>
    <row r="135" spans="1:16" x14ac:dyDescent="0.25">
      <c r="A135" t="s">
        <v>1052</v>
      </c>
      <c r="B135" t="s">
        <v>1053</v>
      </c>
      <c r="C135" t="s">
        <v>1054</v>
      </c>
      <c r="D135" t="s">
        <v>63</v>
      </c>
      <c r="E135" t="s">
        <v>1055</v>
      </c>
      <c r="F135" t="s">
        <v>1056</v>
      </c>
      <c r="G135" t="s">
        <v>66</v>
      </c>
      <c r="H135" t="s">
        <v>67</v>
      </c>
      <c r="I135" t="s">
        <v>187</v>
      </c>
      <c r="J135">
        <v>2023</v>
      </c>
      <c r="K135">
        <v>111</v>
      </c>
      <c r="L135">
        <v>10</v>
      </c>
      <c r="M135" t="s">
        <v>1057</v>
      </c>
      <c r="N135" t="str">
        <f>HYPERLINK("http://dx.doi.org/10.1007/s11071-023-08319-8","http://dx.doi.org/10.1007/s11071-023-08319-8")</f>
        <v>http://dx.doi.org/10.1007/s11071-023-08319-8</v>
      </c>
      <c r="O135" t="s">
        <v>1058</v>
      </c>
      <c r="P135" t="str">
        <f>HYPERLINK("https%3A%2F%2Fwww.webofscience.com%2Fwos%2Fwoscc%2Ffull-record%2FWOS:000935376700004","View Full Record in Web of Science")</f>
        <v>View Full Record in Web of Science</v>
      </c>
    </row>
    <row r="136" spans="1:16" x14ac:dyDescent="0.25">
      <c r="A136" t="s">
        <v>907</v>
      </c>
      <c r="B136" t="s">
        <v>908</v>
      </c>
      <c r="C136" t="s">
        <v>1059</v>
      </c>
      <c r="D136" t="s">
        <v>572</v>
      </c>
      <c r="E136" t="s">
        <v>1060</v>
      </c>
      <c r="F136" t="s">
        <v>1061</v>
      </c>
      <c r="G136" t="s">
        <v>574</v>
      </c>
      <c r="H136" t="s">
        <v>575</v>
      </c>
      <c r="I136" t="s">
        <v>487</v>
      </c>
      <c r="J136">
        <v>2023</v>
      </c>
      <c r="K136">
        <v>272</v>
      </c>
      <c r="L136" t="s">
        <v>20</v>
      </c>
      <c r="M136" t="s">
        <v>910</v>
      </c>
      <c r="N136" t="str">
        <f>HYPERLINK("http://dx.doi.org/10.1016/j.ijleo.2022.170255","http://dx.doi.org/10.1016/j.ijleo.2022.170255")</f>
        <v>http://dx.doi.org/10.1016/j.ijleo.2022.170255</v>
      </c>
      <c r="O136" t="s">
        <v>1062</v>
      </c>
      <c r="P136" t="str">
        <f>HYPERLINK("https%3A%2F%2Fwww.webofscience.com%2Fwos%2Fwoscc%2Ffull-record%2FWOS:000933723000004","View Full Record in Web of Science")</f>
        <v>View Full Record in Web of Science</v>
      </c>
    </row>
    <row r="137" spans="1:16" x14ac:dyDescent="0.25">
      <c r="A137" t="s">
        <v>1063</v>
      </c>
      <c r="B137" t="s">
        <v>1064</v>
      </c>
      <c r="C137" t="s">
        <v>1065</v>
      </c>
      <c r="D137" t="s">
        <v>533</v>
      </c>
      <c r="E137" t="s">
        <v>923</v>
      </c>
      <c r="F137" t="s">
        <v>1066</v>
      </c>
      <c r="G137" t="s">
        <v>536</v>
      </c>
      <c r="H137" t="s">
        <v>537</v>
      </c>
      <c r="I137" t="s">
        <v>878</v>
      </c>
      <c r="J137">
        <v>2023</v>
      </c>
      <c r="K137">
        <v>42</v>
      </c>
      <c r="L137">
        <v>2</v>
      </c>
      <c r="M137" t="s">
        <v>1067</v>
      </c>
      <c r="N137" t="str">
        <f>HYPERLINK("http://dx.doi.org/10.1007/s40314-023-02217-w","http://dx.doi.org/10.1007/s40314-023-02217-w")</f>
        <v>http://dx.doi.org/10.1007/s40314-023-02217-w</v>
      </c>
      <c r="O137" t="s">
        <v>1068</v>
      </c>
      <c r="P137" t="str">
        <f>HYPERLINK("https%3A%2F%2Fwww.webofscience.com%2Fwos%2Fwoscc%2Ffull-record%2FWOS:000928064000003","View Full Record in Web of Science")</f>
        <v>View Full Record in Web of Science</v>
      </c>
    </row>
    <row r="138" spans="1:16" x14ac:dyDescent="0.25">
      <c r="A138" t="s">
        <v>1069</v>
      </c>
      <c r="B138" t="s">
        <v>1070</v>
      </c>
      <c r="C138" t="s">
        <v>1071</v>
      </c>
      <c r="D138" t="s">
        <v>1072</v>
      </c>
      <c r="E138" t="s">
        <v>1073</v>
      </c>
      <c r="F138" t="s">
        <v>1074</v>
      </c>
      <c r="G138" t="s">
        <v>1075</v>
      </c>
      <c r="H138" t="s">
        <v>20</v>
      </c>
      <c r="I138" t="s">
        <v>1014</v>
      </c>
      <c r="J138">
        <v>2023</v>
      </c>
      <c r="K138">
        <v>292</v>
      </c>
      <c r="L138" t="s">
        <v>20</v>
      </c>
      <c r="M138" t="s">
        <v>1076</v>
      </c>
      <c r="N138" t="str">
        <f>HYPERLINK("http://dx.doi.org/10.1016/j.synthmet.2022.117242","http://dx.doi.org/10.1016/j.synthmet.2022.117242")</f>
        <v>http://dx.doi.org/10.1016/j.synthmet.2022.117242</v>
      </c>
      <c r="O138" t="s">
        <v>1077</v>
      </c>
      <c r="P138" t="str">
        <f>HYPERLINK("https%3A%2F%2Fwww.webofscience.com%2Fwos%2Fwoscc%2Ffull-record%2FWOS:000932294800006","View Full Record in Web of Science")</f>
        <v>View Full Record in Web of Science</v>
      </c>
    </row>
    <row r="139" spans="1:16" x14ac:dyDescent="0.25">
      <c r="A139" t="s">
        <v>1078</v>
      </c>
      <c r="B139" t="s">
        <v>1079</v>
      </c>
      <c r="C139" t="s">
        <v>1080</v>
      </c>
      <c r="D139" t="s">
        <v>129</v>
      </c>
      <c r="E139" t="s">
        <v>864</v>
      </c>
      <c r="F139" t="s">
        <v>865</v>
      </c>
      <c r="G139" t="s">
        <v>132</v>
      </c>
      <c r="H139" t="s">
        <v>20</v>
      </c>
      <c r="I139" t="s">
        <v>487</v>
      </c>
      <c r="J139">
        <v>2023</v>
      </c>
      <c r="K139">
        <v>45</v>
      </c>
      <c r="L139" t="s">
        <v>20</v>
      </c>
      <c r="M139" t="s">
        <v>1081</v>
      </c>
      <c r="N139" t="str">
        <f>HYPERLINK("http://dx.doi.org/10.1016/j.rinp.2023.106255","http://dx.doi.org/10.1016/j.rinp.2023.106255")</f>
        <v>http://dx.doi.org/10.1016/j.rinp.2023.106255</v>
      </c>
      <c r="O139" t="s">
        <v>1082</v>
      </c>
      <c r="P139" t="str">
        <f>HYPERLINK("https%3A%2F%2Fwww.webofscience.com%2Fwos%2Fwoscc%2Ffull-record%2FWOS:000933074100001","View Full Record in Web of Science")</f>
        <v>View Full Record in Web of Science</v>
      </c>
    </row>
    <row r="140" spans="1:16" x14ac:dyDescent="0.25">
      <c r="A140" t="s">
        <v>1083</v>
      </c>
      <c r="B140" t="s">
        <v>1084</v>
      </c>
      <c r="C140" t="s">
        <v>1085</v>
      </c>
      <c r="D140" t="s">
        <v>53</v>
      </c>
      <c r="E140" t="s">
        <v>998</v>
      </c>
      <c r="F140" t="s">
        <v>20</v>
      </c>
      <c r="G140" t="s">
        <v>55</v>
      </c>
      <c r="H140" t="s">
        <v>56</v>
      </c>
      <c r="I140" t="s">
        <v>487</v>
      </c>
      <c r="J140">
        <v>2023</v>
      </c>
      <c r="K140">
        <v>55</v>
      </c>
      <c r="L140">
        <v>2</v>
      </c>
      <c r="M140" t="s">
        <v>1086</v>
      </c>
      <c r="N140" t="str">
        <f>HYPERLINK("http://dx.doi.org/10.1007/s11082-022-04418-9","http://dx.doi.org/10.1007/s11082-022-04418-9")</f>
        <v>http://dx.doi.org/10.1007/s11082-022-04418-9</v>
      </c>
      <c r="O140" t="s">
        <v>1087</v>
      </c>
      <c r="P140" t="str">
        <f>HYPERLINK("https%3A%2F%2Fwww.webofscience.com%2Fwos%2Fwoscc%2Ffull-record%2FWOS:000923014600011","View Full Record in Web of Science")</f>
        <v>View Full Record in Web of Science</v>
      </c>
    </row>
    <row r="141" spans="1:16" x14ac:dyDescent="0.25">
      <c r="A141" t="s">
        <v>1088</v>
      </c>
      <c r="B141" t="s">
        <v>1089</v>
      </c>
      <c r="C141" t="s">
        <v>1090</v>
      </c>
      <c r="D141" t="s">
        <v>53</v>
      </c>
      <c r="E141" t="s">
        <v>1091</v>
      </c>
      <c r="F141" t="s">
        <v>1092</v>
      </c>
      <c r="G141" t="s">
        <v>55</v>
      </c>
      <c r="H141" t="s">
        <v>56</v>
      </c>
      <c r="I141" t="s">
        <v>487</v>
      </c>
      <c r="J141">
        <v>2023</v>
      </c>
      <c r="K141">
        <v>55</v>
      </c>
      <c r="L141">
        <v>2</v>
      </c>
      <c r="M141" t="s">
        <v>1093</v>
      </c>
      <c r="N141" t="str">
        <f>HYPERLINK("http://dx.doi.org/10.1007/s11082-022-04427-8","http://dx.doi.org/10.1007/s11082-022-04427-8")</f>
        <v>http://dx.doi.org/10.1007/s11082-022-04427-8</v>
      </c>
      <c r="O141" t="s">
        <v>1094</v>
      </c>
      <c r="P141" t="str">
        <f>HYPERLINK("https%3A%2F%2Fwww.webofscience.com%2Fwos%2Fwoscc%2Ffull-record%2FWOS:000923014600002","View Full Record in Web of Science")</f>
        <v>View Full Record in Web of Science</v>
      </c>
    </row>
    <row r="142" spans="1:16" x14ac:dyDescent="0.25">
      <c r="A142" t="s">
        <v>1095</v>
      </c>
      <c r="B142" t="s">
        <v>1096</v>
      </c>
      <c r="C142" t="s">
        <v>1097</v>
      </c>
      <c r="D142" t="s">
        <v>53</v>
      </c>
      <c r="E142" t="s">
        <v>1098</v>
      </c>
      <c r="F142" t="s">
        <v>1099</v>
      </c>
      <c r="G142" t="s">
        <v>55</v>
      </c>
      <c r="H142" t="s">
        <v>56</v>
      </c>
      <c r="I142" t="s">
        <v>487</v>
      </c>
      <c r="J142">
        <v>2023</v>
      </c>
      <c r="K142">
        <v>55</v>
      </c>
      <c r="L142">
        <v>2</v>
      </c>
      <c r="M142" t="s">
        <v>1100</v>
      </c>
      <c r="N142" t="str">
        <f>HYPERLINK("http://dx.doi.org/10.1007/s11082-022-04410-3","http://dx.doi.org/10.1007/s11082-022-04410-3")</f>
        <v>http://dx.doi.org/10.1007/s11082-022-04410-3</v>
      </c>
      <c r="O142" t="s">
        <v>1101</v>
      </c>
      <c r="P142" t="str">
        <f>HYPERLINK("https%3A%2F%2Fwww.webofscience.com%2Fwos%2Fwoscc%2Ffull-record%2FWOS:000923014600022","View Full Record in Web of Science")</f>
        <v>View Full Record in Web of Science</v>
      </c>
    </row>
    <row r="143" spans="1:16" x14ac:dyDescent="0.25">
      <c r="A143" t="s">
        <v>1102</v>
      </c>
      <c r="B143" t="s">
        <v>1103</v>
      </c>
      <c r="C143" t="s">
        <v>1104</v>
      </c>
      <c r="D143" t="s">
        <v>43</v>
      </c>
      <c r="E143" t="s">
        <v>1105</v>
      </c>
      <c r="F143" t="s">
        <v>1106</v>
      </c>
      <c r="G143" t="s">
        <v>45</v>
      </c>
      <c r="H143" t="s">
        <v>46</v>
      </c>
      <c r="I143" t="s">
        <v>951</v>
      </c>
      <c r="J143">
        <v>2023</v>
      </c>
      <c r="K143">
        <v>98</v>
      </c>
      <c r="L143">
        <v>3</v>
      </c>
      <c r="M143" t="s">
        <v>1107</v>
      </c>
      <c r="N143" t="str">
        <f>HYPERLINK("http://dx.doi.org/10.1088/1402-4896/acb680","http://dx.doi.org/10.1088/1402-4896/acb680")</f>
        <v>http://dx.doi.org/10.1088/1402-4896/acb680</v>
      </c>
      <c r="O143" t="s">
        <v>1108</v>
      </c>
      <c r="P143" t="str">
        <f>HYPERLINK("https%3A%2F%2Fwww.webofscience.com%2Fwos%2Fwoscc%2Ffull-record%2FWOS:000928525600001","View Full Record in Web of Science")</f>
        <v>View Full Record in Web of Science</v>
      </c>
    </row>
    <row r="144" spans="1:16" x14ac:dyDescent="0.25">
      <c r="A144" t="s">
        <v>1109</v>
      </c>
      <c r="B144" t="s">
        <v>1110</v>
      </c>
      <c r="C144" t="s">
        <v>1111</v>
      </c>
      <c r="D144" t="s">
        <v>53</v>
      </c>
      <c r="E144" t="s">
        <v>691</v>
      </c>
      <c r="F144" t="s">
        <v>677</v>
      </c>
      <c r="G144" t="s">
        <v>55</v>
      </c>
      <c r="H144" t="s">
        <v>56</v>
      </c>
      <c r="I144" t="s">
        <v>238</v>
      </c>
      <c r="J144">
        <v>2023</v>
      </c>
      <c r="K144">
        <v>55</v>
      </c>
      <c r="L144">
        <v>4</v>
      </c>
      <c r="M144" t="s">
        <v>1112</v>
      </c>
      <c r="N144" t="str">
        <f>HYPERLINK("http://dx.doi.org/10.1007/s11082-022-04494-x","http://dx.doi.org/10.1007/s11082-022-04494-x")</f>
        <v>http://dx.doi.org/10.1007/s11082-022-04494-x</v>
      </c>
      <c r="O144" t="s">
        <v>1113</v>
      </c>
      <c r="P144" t="str">
        <f>HYPERLINK("https%3A%2F%2Fwww.webofscience.com%2Fwos%2Fwoscc%2Ffull-record%2FWOS:000926498800002","View Full Record in Web of Science")</f>
        <v>View Full Record in Web of Science</v>
      </c>
    </row>
    <row r="145" spans="1:16" x14ac:dyDescent="0.25">
      <c r="A145" t="s">
        <v>1114</v>
      </c>
      <c r="B145" t="s">
        <v>1115</v>
      </c>
      <c r="C145" t="s">
        <v>1116</v>
      </c>
      <c r="D145" t="s">
        <v>1117</v>
      </c>
      <c r="E145" t="s">
        <v>392</v>
      </c>
      <c r="F145" t="s">
        <v>1118</v>
      </c>
      <c r="G145" t="s">
        <v>1119</v>
      </c>
      <c r="H145" t="s">
        <v>1120</v>
      </c>
      <c r="I145" t="s">
        <v>402</v>
      </c>
      <c r="J145">
        <v>2023</v>
      </c>
      <c r="K145">
        <v>34</v>
      </c>
      <c r="L145">
        <v>8</v>
      </c>
      <c r="M145" t="s">
        <v>1121</v>
      </c>
      <c r="N145" t="str">
        <f>HYPERLINK("http://dx.doi.org/10.1142/S0129183123501073","http://dx.doi.org/10.1142/S0129183123501073")</f>
        <v>http://dx.doi.org/10.1142/S0129183123501073</v>
      </c>
      <c r="O145" t="s">
        <v>1122</v>
      </c>
      <c r="P145" t="str">
        <f>HYPERLINK("https%3A%2F%2Fwww.webofscience.com%2Fwos%2Fwoscc%2Ffull-record%2FWOS:000936456700001","View Full Record in Web of Science")</f>
        <v>View Full Record in Web of Science</v>
      </c>
    </row>
    <row r="146" spans="1:16" x14ac:dyDescent="0.25">
      <c r="A146" t="s">
        <v>1123</v>
      </c>
      <c r="B146" t="s">
        <v>1124</v>
      </c>
      <c r="C146" t="s">
        <v>1125</v>
      </c>
      <c r="D146" t="s">
        <v>597</v>
      </c>
      <c r="E146" t="s">
        <v>1126</v>
      </c>
      <c r="F146" t="s">
        <v>1127</v>
      </c>
      <c r="G146" t="s">
        <v>20</v>
      </c>
      <c r="H146" t="s">
        <v>598</v>
      </c>
      <c r="I146" t="s">
        <v>870</v>
      </c>
      <c r="J146">
        <v>2023</v>
      </c>
      <c r="K146">
        <v>15</v>
      </c>
      <c r="L146">
        <v>1</v>
      </c>
      <c r="M146" t="s">
        <v>1128</v>
      </c>
      <c r="N146" t="str">
        <f>HYPERLINK("http://dx.doi.org/10.3390/sym15010144","http://dx.doi.org/10.3390/sym15010144")</f>
        <v>http://dx.doi.org/10.3390/sym15010144</v>
      </c>
      <c r="O146" t="s">
        <v>1129</v>
      </c>
      <c r="P146" t="str">
        <f>HYPERLINK("https%3A%2F%2Fwww.webofscience.com%2Fwos%2Fwoscc%2Ffull-record%2FWOS:000927726200001","View Full Record in Web of Science")</f>
        <v>View Full Record in Web of Science</v>
      </c>
    </row>
    <row r="147" spans="1:16" x14ac:dyDescent="0.25">
      <c r="A147" t="s">
        <v>1130</v>
      </c>
      <c r="B147" t="s">
        <v>1131</v>
      </c>
      <c r="C147" t="s">
        <v>1132</v>
      </c>
      <c r="D147" t="s">
        <v>597</v>
      </c>
      <c r="E147" t="s">
        <v>1133</v>
      </c>
      <c r="F147" t="s">
        <v>1134</v>
      </c>
      <c r="G147" t="s">
        <v>20</v>
      </c>
      <c r="H147" t="s">
        <v>598</v>
      </c>
      <c r="I147" t="s">
        <v>870</v>
      </c>
      <c r="J147">
        <v>2023</v>
      </c>
      <c r="K147">
        <v>15</v>
      </c>
      <c r="L147">
        <v>1</v>
      </c>
      <c r="M147" t="s">
        <v>1135</v>
      </c>
      <c r="N147" t="str">
        <f>HYPERLINK("http://dx.doi.org/10.3390/sym15010099","http://dx.doi.org/10.3390/sym15010099")</f>
        <v>http://dx.doi.org/10.3390/sym15010099</v>
      </c>
      <c r="O147" t="s">
        <v>1136</v>
      </c>
      <c r="P147" t="str">
        <f>HYPERLINK("https%3A%2F%2Fwww.webofscience.com%2Fwos%2Fwoscc%2Ffull-record%2FWOS:000927737400001","View Full Record in Web of Science")</f>
        <v>View Full Record in Web of Science</v>
      </c>
    </row>
    <row r="148" spans="1:16" x14ac:dyDescent="0.25">
      <c r="A148" t="s">
        <v>190</v>
      </c>
      <c r="B148" t="s">
        <v>191</v>
      </c>
      <c r="C148" t="s">
        <v>1137</v>
      </c>
      <c r="D148" t="s">
        <v>572</v>
      </c>
      <c r="E148" t="s">
        <v>1138</v>
      </c>
      <c r="F148" t="s">
        <v>194</v>
      </c>
      <c r="G148" t="s">
        <v>574</v>
      </c>
      <c r="H148" t="s">
        <v>575</v>
      </c>
      <c r="I148" t="s">
        <v>878</v>
      </c>
      <c r="J148">
        <v>2023</v>
      </c>
      <c r="K148">
        <v>275</v>
      </c>
      <c r="L148" t="s">
        <v>20</v>
      </c>
      <c r="M148" t="s">
        <v>1139</v>
      </c>
      <c r="N148" t="str">
        <f>HYPERLINK("http://dx.doi.org/10.1016/j.ijleo.2023.170609","http://dx.doi.org/10.1016/j.ijleo.2023.170609")</f>
        <v>http://dx.doi.org/10.1016/j.ijleo.2023.170609</v>
      </c>
      <c r="O148" t="s">
        <v>1140</v>
      </c>
      <c r="P148" t="str">
        <f>HYPERLINK("https%3A%2F%2Fwww.webofscience.com%2Fwos%2Fwoscc%2Ffull-record%2FWOS:000935354800001","View Full Record in Web of Science")</f>
        <v>View Full Record in Web of Science</v>
      </c>
    </row>
    <row r="149" spans="1:16" x14ac:dyDescent="0.25">
      <c r="A149" t="s">
        <v>1141</v>
      </c>
      <c r="B149" t="s">
        <v>1142</v>
      </c>
      <c r="C149" t="s">
        <v>1143</v>
      </c>
      <c r="D149" t="s">
        <v>1144</v>
      </c>
      <c r="E149" t="s">
        <v>1145</v>
      </c>
      <c r="F149" t="s">
        <v>1146</v>
      </c>
      <c r="G149" t="s">
        <v>20</v>
      </c>
      <c r="H149" t="s">
        <v>1147</v>
      </c>
      <c r="I149" t="s">
        <v>487</v>
      </c>
      <c r="J149">
        <v>2023</v>
      </c>
      <c r="K149">
        <v>12</v>
      </c>
      <c r="L149">
        <v>3</v>
      </c>
      <c r="M149" t="s">
        <v>1148</v>
      </c>
      <c r="N149" t="str">
        <f>HYPERLINK("http://dx.doi.org/10.3390/electronics12030634","http://dx.doi.org/10.3390/electronics12030634")</f>
        <v>http://dx.doi.org/10.3390/electronics12030634</v>
      </c>
      <c r="O149" t="s">
        <v>1149</v>
      </c>
      <c r="P149" t="str">
        <f>HYPERLINK("https%3A%2F%2Fwww.webofscience.com%2Fwos%2Fwoscc%2Ffull-record%2FWOS:000935113400001","View Full Record in Web of Science")</f>
        <v>View Full Record in Web of Science</v>
      </c>
    </row>
    <row r="150" spans="1:16" x14ac:dyDescent="0.25">
      <c r="A150" t="s">
        <v>1150</v>
      </c>
      <c r="B150" t="s">
        <v>1151</v>
      </c>
      <c r="C150" t="s">
        <v>1152</v>
      </c>
      <c r="D150" t="s">
        <v>53</v>
      </c>
      <c r="E150" t="s">
        <v>1153</v>
      </c>
      <c r="F150" t="s">
        <v>1154</v>
      </c>
      <c r="G150" t="s">
        <v>55</v>
      </c>
      <c r="H150" t="s">
        <v>56</v>
      </c>
      <c r="I150" t="s">
        <v>238</v>
      </c>
      <c r="J150">
        <v>2023</v>
      </c>
      <c r="K150">
        <v>55</v>
      </c>
      <c r="L150">
        <v>4</v>
      </c>
      <c r="M150" t="s">
        <v>1155</v>
      </c>
      <c r="N150" t="str">
        <f>HYPERLINK("http://dx.doi.org/10.1007/s11082-023-04570-w","http://dx.doi.org/10.1007/s11082-023-04570-w")</f>
        <v>http://dx.doi.org/10.1007/s11082-023-04570-w</v>
      </c>
      <c r="O150" t="s">
        <v>1156</v>
      </c>
      <c r="P150" t="str">
        <f>HYPERLINK("https%3A%2F%2Fwww.webofscience.com%2Fwos%2Fwoscc%2Ffull-record%2FWOS:000926559800004","View Full Record in Web of Science")</f>
        <v>View Full Record in Web of Science</v>
      </c>
    </row>
    <row r="151" spans="1:16" x14ac:dyDescent="0.25">
      <c r="A151" t="s">
        <v>1157</v>
      </c>
      <c r="B151" t="s">
        <v>1158</v>
      </c>
      <c r="C151" t="s">
        <v>1159</v>
      </c>
      <c r="D151" t="s">
        <v>675</v>
      </c>
      <c r="E151" t="s">
        <v>1160</v>
      </c>
      <c r="F151" t="s">
        <v>1161</v>
      </c>
      <c r="G151" t="s">
        <v>678</v>
      </c>
      <c r="H151" t="s">
        <v>679</v>
      </c>
      <c r="I151" t="s">
        <v>1162</v>
      </c>
      <c r="J151">
        <v>2023</v>
      </c>
      <c r="K151">
        <v>37</v>
      </c>
      <c r="L151">
        <v>22</v>
      </c>
      <c r="M151" t="s">
        <v>1163</v>
      </c>
      <c r="N151" t="str">
        <f>HYPERLINK("http://dx.doi.org/10.1142/S0217979223502120","http://dx.doi.org/10.1142/S0217979223502120")</f>
        <v>http://dx.doi.org/10.1142/S0217979223502120</v>
      </c>
      <c r="O151" t="s">
        <v>1164</v>
      </c>
      <c r="P151" t="str">
        <f>HYPERLINK("https%3A%2F%2Fwww.webofscience.com%2Fwos%2Fwoscc%2Ffull-record%2FWOS:000926764800003","View Full Record in Web of Science")</f>
        <v>View Full Record in Web of Science</v>
      </c>
    </row>
    <row r="152" spans="1:16" x14ac:dyDescent="0.25">
      <c r="A152" t="s">
        <v>1165</v>
      </c>
      <c r="B152" t="s">
        <v>1166</v>
      </c>
      <c r="C152" t="s">
        <v>1167</v>
      </c>
      <c r="D152" t="s">
        <v>675</v>
      </c>
      <c r="E152" t="s">
        <v>1168</v>
      </c>
      <c r="F152" t="s">
        <v>1169</v>
      </c>
      <c r="G152" t="s">
        <v>678</v>
      </c>
      <c r="H152" t="s">
        <v>679</v>
      </c>
      <c r="I152" t="s">
        <v>1162</v>
      </c>
      <c r="J152">
        <v>2023</v>
      </c>
      <c r="K152">
        <v>37</v>
      </c>
      <c r="L152">
        <v>22</v>
      </c>
      <c r="M152" t="s">
        <v>1170</v>
      </c>
      <c r="N152" t="str">
        <f>HYPERLINK("http://dx.doi.org/10.1142/S0217979223502144","http://dx.doi.org/10.1142/S0217979223502144")</f>
        <v>http://dx.doi.org/10.1142/S0217979223502144</v>
      </c>
      <c r="O152" t="s">
        <v>1171</v>
      </c>
      <c r="P152" t="str">
        <f>HYPERLINK("https%3A%2F%2Fwww.webofscience.com%2Fwos%2Fwoscc%2Ffull-record%2FWOS:000926764800001","View Full Record in Web of Science")</f>
        <v>View Full Record in Web of Science</v>
      </c>
    </row>
    <row r="153" spans="1:16" x14ac:dyDescent="0.25">
      <c r="A153" t="s">
        <v>1172</v>
      </c>
      <c r="B153" t="s">
        <v>1173</v>
      </c>
      <c r="C153" t="s">
        <v>1174</v>
      </c>
      <c r="D153" t="s">
        <v>514</v>
      </c>
      <c r="E153" t="s">
        <v>185</v>
      </c>
      <c r="F153" t="s">
        <v>186</v>
      </c>
      <c r="G153" t="s">
        <v>517</v>
      </c>
      <c r="H153" t="s">
        <v>20</v>
      </c>
      <c r="I153" t="s">
        <v>1175</v>
      </c>
      <c r="J153">
        <v>2023</v>
      </c>
      <c r="K153">
        <v>138</v>
      </c>
      <c r="L153">
        <v>2</v>
      </c>
      <c r="M153" t="s">
        <v>1176</v>
      </c>
      <c r="N153" t="str">
        <f>HYPERLINK("http://dx.doi.org/10.1140/epjp/s13360-023-03693-z","http://dx.doi.org/10.1140/epjp/s13360-023-03693-z")</f>
        <v>http://dx.doi.org/10.1140/epjp/s13360-023-03693-z</v>
      </c>
      <c r="O153" t="s">
        <v>1177</v>
      </c>
      <c r="P153" t="str">
        <f>HYPERLINK("https%3A%2F%2Fwww.webofscience.com%2Fwos%2Fwoscc%2Ffull-record%2FWOS:000924139600001","View Full Record in Web of Science")</f>
        <v>View Full Record in Web of Science</v>
      </c>
    </row>
    <row r="154" spans="1:16" x14ac:dyDescent="0.25">
      <c r="A154" t="s">
        <v>1178</v>
      </c>
      <c r="B154" t="s">
        <v>1179</v>
      </c>
      <c r="C154" t="s">
        <v>1180</v>
      </c>
      <c r="D154" t="s">
        <v>597</v>
      </c>
      <c r="E154" t="s">
        <v>1181</v>
      </c>
      <c r="F154" t="s">
        <v>1182</v>
      </c>
      <c r="G154" t="s">
        <v>20</v>
      </c>
      <c r="H154" t="s">
        <v>598</v>
      </c>
      <c r="I154" t="s">
        <v>870</v>
      </c>
      <c r="J154">
        <v>2023</v>
      </c>
      <c r="K154">
        <v>15</v>
      </c>
      <c r="L154">
        <v>1</v>
      </c>
      <c r="M154" t="s">
        <v>1183</v>
      </c>
      <c r="N154" t="str">
        <f>HYPERLINK("http://dx.doi.org/10.3390/sym15010065","http://dx.doi.org/10.3390/sym15010065")</f>
        <v>http://dx.doi.org/10.3390/sym15010065</v>
      </c>
      <c r="O154" t="s">
        <v>1184</v>
      </c>
      <c r="P154" t="str">
        <f>HYPERLINK("https%3A%2F%2Fwww.webofscience.com%2Fwos%2Fwoscc%2Ffull-record%2FWOS:000916205900001","View Full Record in Web of Science")</f>
        <v>View Full Record in Web of Science</v>
      </c>
    </row>
    <row r="155" spans="1:16" x14ac:dyDescent="0.25">
      <c r="A155" t="s">
        <v>1185</v>
      </c>
      <c r="B155" t="s">
        <v>1186</v>
      </c>
      <c r="C155" t="s">
        <v>1187</v>
      </c>
      <c r="D155" t="s">
        <v>675</v>
      </c>
      <c r="E155" t="s">
        <v>1188</v>
      </c>
      <c r="F155" t="s">
        <v>1189</v>
      </c>
      <c r="G155" t="s">
        <v>678</v>
      </c>
      <c r="H155" t="s">
        <v>679</v>
      </c>
      <c r="I155" t="s">
        <v>1190</v>
      </c>
      <c r="J155">
        <v>2023</v>
      </c>
      <c r="K155">
        <v>37</v>
      </c>
      <c r="L155">
        <v>20</v>
      </c>
      <c r="M155" t="s">
        <v>1191</v>
      </c>
      <c r="N155" t="str">
        <f>HYPERLINK("http://dx.doi.org/10.1142/S0217979223502004","http://dx.doi.org/10.1142/S0217979223502004")</f>
        <v>http://dx.doi.org/10.1142/S0217979223502004</v>
      </c>
      <c r="O155" t="s">
        <v>1192</v>
      </c>
      <c r="P155" t="str">
        <f>HYPERLINK("https%3A%2F%2Fwww.webofscience.com%2Fwos%2Fwoscc%2Ffull-record%2FWOS:000923338100001","View Full Record in Web of Science")</f>
        <v>View Full Record in Web of Science</v>
      </c>
    </row>
    <row r="156" spans="1:16" x14ac:dyDescent="0.25">
      <c r="A156" t="s">
        <v>1193</v>
      </c>
      <c r="B156" t="s">
        <v>1194</v>
      </c>
      <c r="C156" t="s">
        <v>1195</v>
      </c>
      <c r="D156" t="s">
        <v>53</v>
      </c>
      <c r="E156" t="s">
        <v>485</v>
      </c>
      <c r="F156" t="s">
        <v>486</v>
      </c>
      <c r="G156" t="s">
        <v>55</v>
      </c>
      <c r="H156" t="s">
        <v>56</v>
      </c>
      <c r="I156" t="s">
        <v>870</v>
      </c>
      <c r="J156">
        <v>2023</v>
      </c>
      <c r="K156">
        <v>55</v>
      </c>
      <c r="L156">
        <v>1</v>
      </c>
      <c r="M156" t="s">
        <v>1196</v>
      </c>
      <c r="N156" t="str">
        <f>HYPERLINK("http://dx.doi.org/10.1007/s11082-022-04319-x","http://dx.doi.org/10.1007/s11082-022-04319-x")</f>
        <v>http://dx.doi.org/10.1007/s11082-022-04319-x</v>
      </c>
      <c r="O156" t="s">
        <v>1197</v>
      </c>
      <c r="P156" t="str">
        <f>HYPERLINK("https%3A%2F%2Fwww.webofscience.com%2Fwos%2Fwoscc%2Ffull-record%2FWOS:000920279700003","View Full Record in Web of Science")</f>
        <v>View Full Record in Web of Science</v>
      </c>
    </row>
    <row r="157" spans="1:16" x14ac:dyDescent="0.25">
      <c r="A157" t="s">
        <v>1198</v>
      </c>
      <c r="B157" t="s">
        <v>1199</v>
      </c>
      <c r="C157" t="s">
        <v>1200</v>
      </c>
      <c r="D157" t="s">
        <v>53</v>
      </c>
      <c r="E157" t="s">
        <v>20</v>
      </c>
      <c r="F157" t="s">
        <v>20</v>
      </c>
      <c r="G157" t="s">
        <v>55</v>
      </c>
      <c r="H157" t="s">
        <v>56</v>
      </c>
      <c r="I157" t="s">
        <v>487</v>
      </c>
      <c r="J157">
        <v>2023</v>
      </c>
      <c r="K157">
        <v>55</v>
      </c>
      <c r="L157">
        <v>2</v>
      </c>
      <c r="M157" t="s">
        <v>1201</v>
      </c>
      <c r="N157" t="str">
        <f>HYPERLINK("http://dx.doi.org/10.1007/s11082-022-04467-0","http://dx.doi.org/10.1007/s11082-022-04467-0")</f>
        <v>http://dx.doi.org/10.1007/s11082-022-04467-0</v>
      </c>
      <c r="O157" t="s">
        <v>1202</v>
      </c>
      <c r="P157" t="str">
        <f>HYPERLINK("https%3A%2F%2Fwww.webofscience.com%2Fwos%2Fwoscc%2Ffull-record%2FWOS:000903272300002","View Full Record in Web of Science")</f>
        <v>View Full Record in Web of Science</v>
      </c>
    </row>
    <row r="158" spans="1:16" x14ac:dyDescent="0.25">
      <c r="A158" t="s">
        <v>190</v>
      </c>
      <c r="B158" t="s">
        <v>191</v>
      </c>
      <c r="C158" t="s">
        <v>1203</v>
      </c>
      <c r="D158" t="s">
        <v>597</v>
      </c>
      <c r="E158" t="s">
        <v>976</v>
      </c>
      <c r="F158" t="s">
        <v>977</v>
      </c>
      <c r="G158" t="s">
        <v>20</v>
      </c>
      <c r="H158" t="s">
        <v>598</v>
      </c>
      <c r="I158" t="s">
        <v>870</v>
      </c>
      <c r="J158">
        <v>2023</v>
      </c>
      <c r="K158">
        <v>15</v>
      </c>
      <c r="L158">
        <v>1</v>
      </c>
      <c r="M158" t="s">
        <v>1204</v>
      </c>
      <c r="N158" t="str">
        <f>HYPERLINK("http://dx.doi.org/10.3390/sym15010165","http://dx.doi.org/10.3390/sym15010165")</f>
        <v>http://dx.doi.org/10.3390/sym15010165</v>
      </c>
      <c r="O158" t="s">
        <v>1205</v>
      </c>
      <c r="P158" t="str">
        <f>HYPERLINK("https%3A%2F%2Fwww.webofscience.com%2Fwos%2Fwoscc%2Ffull-record%2FWOS:000916388000001","View Full Record in Web of Science")</f>
        <v>View Full Record in Web of Science</v>
      </c>
    </row>
    <row r="159" spans="1:16" x14ac:dyDescent="0.25">
      <c r="A159" t="s">
        <v>1206</v>
      </c>
      <c r="B159" t="s">
        <v>1207</v>
      </c>
      <c r="C159" t="s">
        <v>1208</v>
      </c>
      <c r="D159" t="s">
        <v>1144</v>
      </c>
      <c r="E159" t="s">
        <v>1209</v>
      </c>
      <c r="F159" t="s">
        <v>1210</v>
      </c>
      <c r="G159" t="s">
        <v>20</v>
      </c>
      <c r="H159" t="s">
        <v>1147</v>
      </c>
      <c r="I159" t="s">
        <v>870</v>
      </c>
      <c r="J159">
        <v>2023</v>
      </c>
      <c r="K159">
        <v>12</v>
      </c>
      <c r="L159">
        <v>2</v>
      </c>
      <c r="M159" t="s">
        <v>1211</v>
      </c>
      <c r="N159" t="str">
        <f>HYPERLINK("http://dx.doi.org/10.3390/electronics12020331","http://dx.doi.org/10.3390/electronics12020331")</f>
        <v>http://dx.doi.org/10.3390/electronics12020331</v>
      </c>
      <c r="O159" t="s">
        <v>1212</v>
      </c>
      <c r="P159" t="str">
        <f>HYPERLINK("https%3A%2F%2Fwww.webofscience.com%2Fwos%2Fwoscc%2Ffull-record%2FWOS:000914476400001","View Full Record in Web of Science")</f>
        <v>View Full Record in Web of Science</v>
      </c>
    </row>
    <row r="160" spans="1:16" x14ac:dyDescent="0.25">
      <c r="A160" t="s">
        <v>1213</v>
      </c>
      <c r="B160" t="s">
        <v>1214</v>
      </c>
      <c r="C160" t="s">
        <v>1215</v>
      </c>
      <c r="D160" t="s">
        <v>1144</v>
      </c>
      <c r="E160" t="s">
        <v>1216</v>
      </c>
      <c r="F160" t="s">
        <v>1217</v>
      </c>
      <c r="G160" t="s">
        <v>20</v>
      </c>
      <c r="H160" t="s">
        <v>1147</v>
      </c>
      <c r="I160" t="s">
        <v>870</v>
      </c>
      <c r="J160">
        <v>2023</v>
      </c>
      <c r="K160">
        <v>12</v>
      </c>
      <c r="L160">
        <v>2</v>
      </c>
      <c r="M160" t="s">
        <v>1218</v>
      </c>
      <c r="N160" t="str">
        <f>HYPERLINK("http://dx.doi.org/10.3390/electronics12020352","http://dx.doi.org/10.3390/electronics12020352")</f>
        <v>http://dx.doi.org/10.3390/electronics12020352</v>
      </c>
      <c r="O160" t="s">
        <v>1219</v>
      </c>
      <c r="P160" t="str">
        <f>HYPERLINK("https%3A%2F%2Fwww.webofscience.com%2Fwos%2Fwoscc%2Ffull-record%2FWOS:000914564400001","View Full Record in Web of Science")</f>
        <v>View Full Record in Web of Science</v>
      </c>
    </row>
    <row r="161" spans="1:16" x14ac:dyDescent="0.25">
      <c r="A161" t="s">
        <v>1220</v>
      </c>
      <c r="B161" t="s">
        <v>1221</v>
      </c>
      <c r="C161" t="s">
        <v>1222</v>
      </c>
      <c r="D161" t="s">
        <v>53</v>
      </c>
      <c r="E161" t="s">
        <v>1223</v>
      </c>
      <c r="F161" t="s">
        <v>1224</v>
      </c>
      <c r="G161" t="s">
        <v>55</v>
      </c>
      <c r="H161" t="s">
        <v>56</v>
      </c>
      <c r="I161" t="s">
        <v>878</v>
      </c>
      <c r="J161">
        <v>2023</v>
      </c>
      <c r="K161">
        <v>55</v>
      </c>
      <c r="L161">
        <v>3</v>
      </c>
      <c r="M161" t="s">
        <v>1225</v>
      </c>
      <c r="N161" t="str">
        <f>HYPERLINK("http://dx.doi.org/10.1007/s11082-022-04488-9","http://dx.doi.org/10.1007/s11082-022-04488-9")</f>
        <v>http://dx.doi.org/10.1007/s11082-022-04488-9</v>
      </c>
      <c r="O161" t="s">
        <v>1226</v>
      </c>
      <c r="P161" t="str">
        <f>HYPERLINK("https%3A%2F%2Fwww.webofscience.com%2Fwos%2Fwoscc%2Ffull-record%2FWOS:000910886600033","View Full Record in Web of Science")</f>
        <v>View Full Record in Web of Science</v>
      </c>
    </row>
    <row r="162" spans="1:16" x14ac:dyDescent="0.25">
      <c r="A162" t="s">
        <v>190</v>
      </c>
      <c r="B162" t="s">
        <v>191</v>
      </c>
      <c r="C162" t="s">
        <v>1227</v>
      </c>
      <c r="D162" t="s">
        <v>53</v>
      </c>
      <c r="E162" t="s">
        <v>990</v>
      </c>
      <c r="F162" t="s">
        <v>991</v>
      </c>
      <c r="G162" t="s">
        <v>55</v>
      </c>
      <c r="H162" t="s">
        <v>56</v>
      </c>
      <c r="I162" t="s">
        <v>878</v>
      </c>
      <c r="J162">
        <v>2023</v>
      </c>
      <c r="K162">
        <v>55</v>
      </c>
      <c r="L162">
        <v>3</v>
      </c>
      <c r="M162" t="s">
        <v>1228</v>
      </c>
      <c r="N162" t="str">
        <f>HYPERLINK("http://dx.doi.org/10.1007/s11082-022-04476-z","http://dx.doi.org/10.1007/s11082-022-04476-z")</f>
        <v>http://dx.doi.org/10.1007/s11082-022-04476-z</v>
      </c>
      <c r="O162" t="s">
        <v>1229</v>
      </c>
      <c r="P162" t="str">
        <f>HYPERLINK("https%3A%2F%2Fwww.webofscience.com%2Fwos%2Fwoscc%2Ffull-record%2FWOS:000910886600048","View Full Record in Web of Science")</f>
        <v>View Full Record in Web of Science</v>
      </c>
    </row>
    <row r="163" spans="1:16" x14ac:dyDescent="0.25">
      <c r="A163" t="s">
        <v>1230</v>
      </c>
      <c r="B163" t="s">
        <v>1231</v>
      </c>
      <c r="C163" t="s">
        <v>1232</v>
      </c>
      <c r="D163" t="s">
        <v>1233</v>
      </c>
      <c r="E163" t="s">
        <v>1234</v>
      </c>
      <c r="F163" t="s">
        <v>1235</v>
      </c>
      <c r="G163" t="s">
        <v>1236</v>
      </c>
      <c r="H163" t="s">
        <v>1237</v>
      </c>
      <c r="I163" t="s">
        <v>1238</v>
      </c>
      <c r="J163">
        <v>2023</v>
      </c>
      <c r="K163" t="s">
        <v>20</v>
      </c>
      <c r="L163" t="s">
        <v>20</v>
      </c>
      <c r="M163" t="s">
        <v>1239</v>
      </c>
      <c r="N163" t="str">
        <f>HYPERLINK("http://dx.doi.org/10.1111/jopr.13632","http://dx.doi.org/10.1111/jopr.13632")</f>
        <v>http://dx.doi.org/10.1111/jopr.13632</v>
      </c>
      <c r="O163" t="s">
        <v>1240</v>
      </c>
      <c r="P163" t="str">
        <f>HYPERLINK("https%3A%2F%2Fwww.webofscience.com%2Fwos%2Fwoscc%2Ffull-record%2FWOS:000911794900001","View Full Record in Web of Science")</f>
        <v>View Full Record in Web of Science</v>
      </c>
    </row>
    <row r="164" spans="1:16" x14ac:dyDescent="0.25">
      <c r="A164" t="s">
        <v>1102</v>
      </c>
      <c r="B164" t="s">
        <v>1103</v>
      </c>
      <c r="C164" t="s">
        <v>1241</v>
      </c>
      <c r="D164" t="s">
        <v>572</v>
      </c>
      <c r="E164" t="s">
        <v>1242</v>
      </c>
      <c r="F164" t="s">
        <v>1243</v>
      </c>
      <c r="G164" t="s">
        <v>574</v>
      </c>
      <c r="H164" t="s">
        <v>575</v>
      </c>
      <c r="I164" t="s">
        <v>487</v>
      </c>
      <c r="J164">
        <v>2023</v>
      </c>
      <c r="K164">
        <v>272</v>
      </c>
      <c r="L164" t="s">
        <v>20</v>
      </c>
      <c r="M164" t="s">
        <v>1244</v>
      </c>
      <c r="N164" t="str">
        <f>HYPERLINK("http://dx.doi.org/10.1016/j.ijleo.2022.170362","http://dx.doi.org/10.1016/j.ijleo.2022.170362")</f>
        <v>http://dx.doi.org/10.1016/j.ijleo.2022.170362</v>
      </c>
      <c r="O164" t="s">
        <v>1245</v>
      </c>
      <c r="P164" t="str">
        <f>HYPERLINK("https%3A%2F%2Fwww.webofscience.com%2Fwos%2Fwoscc%2Ffull-record%2FWOS:000911027400001","View Full Record in Web of Science")</f>
        <v>View Full Record in Web of Science</v>
      </c>
    </row>
    <row r="165" spans="1:16" x14ac:dyDescent="0.25">
      <c r="A165" t="s">
        <v>1246</v>
      </c>
      <c r="B165" t="s">
        <v>1247</v>
      </c>
      <c r="C165" t="s">
        <v>1248</v>
      </c>
      <c r="D165" t="s">
        <v>1249</v>
      </c>
      <c r="E165" t="s">
        <v>20</v>
      </c>
      <c r="F165" t="s">
        <v>1250</v>
      </c>
      <c r="G165" t="s">
        <v>20</v>
      </c>
      <c r="H165" t="s">
        <v>1251</v>
      </c>
      <c r="I165" t="s">
        <v>870</v>
      </c>
      <c r="J165">
        <v>2023</v>
      </c>
      <c r="K165">
        <v>13</v>
      </c>
      <c r="L165">
        <v>1</v>
      </c>
      <c r="M165" t="s">
        <v>1252</v>
      </c>
      <c r="N165" t="str">
        <f>HYPERLINK("http://dx.doi.org/10.3390/diagnostics13010059","http://dx.doi.org/10.3390/diagnostics13010059")</f>
        <v>http://dx.doi.org/10.3390/diagnostics13010059</v>
      </c>
      <c r="O165" t="s">
        <v>1253</v>
      </c>
      <c r="P165" t="str">
        <f>HYPERLINK("https%3A%2F%2Fwww.webofscience.com%2Fwos%2Fwoscc%2Ffull-record%2FWOS:000909332100001","View Full Record in Web of Science")</f>
        <v>View Full Record in Web of Science</v>
      </c>
    </row>
    <row r="166" spans="1:16" x14ac:dyDescent="0.25">
      <c r="A166" t="s">
        <v>1254</v>
      </c>
      <c r="B166" t="s">
        <v>1255</v>
      </c>
      <c r="C166" t="s">
        <v>1256</v>
      </c>
      <c r="D166" t="s">
        <v>1144</v>
      </c>
      <c r="E166" t="s">
        <v>1257</v>
      </c>
      <c r="F166" t="s">
        <v>1258</v>
      </c>
      <c r="G166" t="s">
        <v>20</v>
      </c>
      <c r="H166" t="s">
        <v>1147</v>
      </c>
      <c r="I166" t="s">
        <v>870</v>
      </c>
      <c r="J166">
        <v>2023</v>
      </c>
      <c r="K166">
        <v>12</v>
      </c>
      <c r="L166">
        <v>1</v>
      </c>
      <c r="M166" t="s">
        <v>1259</v>
      </c>
      <c r="N166" t="str">
        <f>HYPERLINK("http://dx.doi.org/10.3390/electronics12010019","http://dx.doi.org/10.3390/electronics12010019")</f>
        <v>http://dx.doi.org/10.3390/electronics12010019</v>
      </c>
      <c r="O166" t="s">
        <v>1260</v>
      </c>
      <c r="P166" t="str">
        <f>HYPERLINK("https%3A%2F%2Fwww.webofscience.com%2Fwos%2Fwoscc%2Ffull-record%2FWOS:000909311500001","View Full Record in Web of Science")</f>
        <v>View Full Record in Web of Science</v>
      </c>
    </row>
    <row r="167" spans="1:16" x14ac:dyDescent="0.25">
      <c r="A167" t="s">
        <v>1261</v>
      </c>
      <c r="B167" t="s">
        <v>1262</v>
      </c>
      <c r="C167" t="s">
        <v>1263</v>
      </c>
      <c r="D167" t="s">
        <v>1264</v>
      </c>
      <c r="E167" t="s">
        <v>20</v>
      </c>
      <c r="F167" t="s">
        <v>1265</v>
      </c>
      <c r="G167" t="s">
        <v>1266</v>
      </c>
      <c r="H167" t="s">
        <v>1267</v>
      </c>
      <c r="I167" t="s">
        <v>538</v>
      </c>
      <c r="J167">
        <v>2023</v>
      </c>
      <c r="K167">
        <v>28</v>
      </c>
      <c r="L167">
        <v>7</v>
      </c>
      <c r="M167" t="s">
        <v>1268</v>
      </c>
      <c r="N167" t="str">
        <f>HYPERLINK("http://dx.doi.org/10.1007/s10639-022-11446-1","http://dx.doi.org/10.1007/s10639-022-11446-1")</f>
        <v>http://dx.doi.org/10.1007/s10639-022-11446-1</v>
      </c>
      <c r="O167" t="s">
        <v>1269</v>
      </c>
      <c r="P167" t="str">
        <f>HYPERLINK("https%3A%2F%2Fwww.webofscience.com%2Fwos%2Fwoscc%2Ffull-record%2FWOS:000907810800002","View Full Record in Web of Science")</f>
        <v>View Full Record in Web of Science</v>
      </c>
    </row>
    <row r="168" spans="1:16" x14ac:dyDescent="0.25">
      <c r="A168" t="s">
        <v>1270</v>
      </c>
      <c r="B168" t="s">
        <v>1271</v>
      </c>
      <c r="C168" t="s">
        <v>1272</v>
      </c>
      <c r="D168" t="s">
        <v>1144</v>
      </c>
      <c r="E168" t="s">
        <v>1273</v>
      </c>
      <c r="F168" t="s">
        <v>1274</v>
      </c>
      <c r="G168" t="s">
        <v>20</v>
      </c>
      <c r="H168" t="s">
        <v>1147</v>
      </c>
      <c r="I168" t="s">
        <v>870</v>
      </c>
      <c r="J168">
        <v>2023</v>
      </c>
      <c r="K168">
        <v>12</v>
      </c>
      <c r="L168">
        <v>1</v>
      </c>
      <c r="M168" t="s">
        <v>1275</v>
      </c>
      <c r="N168" t="str">
        <f>HYPERLINK("http://dx.doi.org/10.3390/electronics12010125","http://dx.doi.org/10.3390/electronics12010125")</f>
        <v>http://dx.doi.org/10.3390/electronics12010125</v>
      </c>
      <c r="O168" t="s">
        <v>1276</v>
      </c>
      <c r="P168" t="str">
        <f>HYPERLINK("https%3A%2F%2Fwww.webofscience.com%2Fwos%2Fwoscc%2Ffull-record%2FWOS:000911128800001","View Full Record in Web of Science")</f>
        <v>View Full Record in Web of Science</v>
      </c>
    </row>
    <row r="169" spans="1:16" x14ac:dyDescent="0.25">
      <c r="A169" t="s">
        <v>361</v>
      </c>
      <c r="B169" t="s">
        <v>362</v>
      </c>
      <c r="C169" t="s">
        <v>1277</v>
      </c>
      <c r="D169" t="s">
        <v>53</v>
      </c>
      <c r="E169" t="s">
        <v>1278</v>
      </c>
      <c r="F169" t="s">
        <v>1279</v>
      </c>
      <c r="G169" t="s">
        <v>55</v>
      </c>
      <c r="H169" t="s">
        <v>56</v>
      </c>
      <c r="I169" t="s">
        <v>487</v>
      </c>
      <c r="J169">
        <v>2023</v>
      </c>
      <c r="K169">
        <v>55</v>
      </c>
      <c r="L169">
        <v>2</v>
      </c>
      <c r="M169" t="s">
        <v>1280</v>
      </c>
      <c r="N169" t="str">
        <f>HYPERLINK("http://dx.doi.org/10.1007/s11082-022-04437-6","http://dx.doi.org/10.1007/s11082-022-04437-6")</f>
        <v>http://dx.doi.org/10.1007/s11082-022-04437-6</v>
      </c>
      <c r="O169" t="s">
        <v>1281</v>
      </c>
      <c r="P169" t="str">
        <f>HYPERLINK("https%3A%2F%2Fwww.webofscience.com%2Fwos%2Fwoscc%2Ffull-record%2FWOS:000907120400007","View Full Record in Web of Science")</f>
        <v>View Full Record in Web of Science</v>
      </c>
    </row>
    <row r="170" spans="1:16" x14ac:dyDescent="0.25">
      <c r="A170" t="s">
        <v>1282</v>
      </c>
      <c r="B170" t="s">
        <v>1283</v>
      </c>
      <c r="C170" t="s">
        <v>1284</v>
      </c>
      <c r="D170" t="s">
        <v>233</v>
      </c>
      <c r="E170" t="s">
        <v>20</v>
      </c>
      <c r="F170" t="s">
        <v>1285</v>
      </c>
      <c r="G170" t="s">
        <v>236</v>
      </c>
      <c r="H170" t="s">
        <v>237</v>
      </c>
      <c r="I170" t="s">
        <v>878</v>
      </c>
      <c r="J170">
        <v>2023</v>
      </c>
      <c r="K170">
        <v>50</v>
      </c>
      <c r="L170">
        <v>3</v>
      </c>
      <c r="M170" t="s">
        <v>1286</v>
      </c>
      <c r="N170" t="str">
        <f>HYPERLINK("http://dx.doi.org/10.1007/s11033-022-08221-3","http://dx.doi.org/10.1007/s11033-022-08221-3")</f>
        <v>http://dx.doi.org/10.1007/s11033-022-08221-3</v>
      </c>
      <c r="O170" t="s">
        <v>1287</v>
      </c>
      <c r="P170" t="str">
        <f>HYPERLINK("https%3A%2F%2Fwww.webofscience.com%2Fwos%2Fwoscc%2Ffull-record%2FWOS:000907795000001","View Full Record in Web of Science")</f>
        <v>View Full Record in Web of Science</v>
      </c>
    </row>
    <row r="171" spans="1:16" x14ac:dyDescent="0.25">
      <c r="A171" t="s">
        <v>1288</v>
      </c>
      <c r="B171" t="s">
        <v>1289</v>
      </c>
      <c r="C171" t="s">
        <v>1290</v>
      </c>
      <c r="D171" t="s">
        <v>572</v>
      </c>
      <c r="E171" t="s">
        <v>1291</v>
      </c>
      <c r="F171" t="s">
        <v>1292</v>
      </c>
      <c r="G171" t="s">
        <v>574</v>
      </c>
      <c r="H171" t="s">
        <v>575</v>
      </c>
      <c r="I171" t="s">
        <v>487</v>
      </c>
      <c r="J171">
        <v>2023</v>
      </c>
      <c r="K171">
        <v>272</v>
      </c>
      <c r="L171" t="s">
        <v>20</v>
      </c>
      <c r="M171" t="s">
        <v>1293</v>
      </c>
      <c r="N171" t="str">
        <f>HYPERLINK("http://dx.doi.org/10.1016/j.ijleo.2022.170389","http://dx.doi.org/10.1016/j.ijleo.2022.170389")</f>
        <v>http://dx.doi.org/10.1016/j.ijleo.2022.170389</v>
      </c>
      <c r="O171" t="s">
        <v>1294</v>
      </c>
      <c r="P171" t="str">
        <f>HYPERLINK("https%3A%2F%2Fwww.webofscience.com%2Fwos%2Fwoscc%2Ffull-record%2FWOS:000906124300001","View Full Record in Web of Science")</f>
        <v>View Full Record in Web of Science</v>
      </c>
    </row>
    <row r="172" spans="1:16" x14ac:dyDescent="0.25">
      <c r="A172" t="s">
        <v>1295</v>
      </c>
      <c r="B172" t="s">
        <v>1296</v>
      </c>
      <c r="C172" t="s">
        <v>1297</v>
      </c>
      <c r="D172" t="s">
        <v>1298</v>
      </c>
      <c r="E172" t="s">
        <v>1299</v>
      </c>
      <c r="F172" t="s">
        <v>1300</v>
      </c>
      <c r="G172" t="s">
        <v>1301</v>
      </c>
      <c r="H172" t="s">
        <v>1302</v>
      </c>
      <c r="I172" t="s">
        <v>538</v>
      </c>
      <c r="J172">
        <v>2023</v>
      </c>
      <c r="K172">
        <v>111</v>
      </c>
      <c r="L172">
        <v>3</v>
      </c>
      <c r="M172" t="s">
        <v>1303</v>
      </c>
      <c r="N172" t="str">
        <f>HYPERLINK("http://dx.doi.org/10.1007/s10266-022-00778-6","http://dx.doi.org/10.1007/s10266-022-00778-6")</f>
        <v>http://dx.doi.org/10.1007/s10266-022-00778-6</v>
      </c>
      <c r="O172" t="s">
        <v>1304</v>
      </c>
      <c r="P172" t="str">
        <f>HYPERLINK("https%3A%2F%2Fwww.webofscience.com%2Fwos%2Fwoscc%2Ffull-record%2FWOS:000900053300001","View Full Record in Web of Science")</f>
        <v>View Full Record in Web of Science</v>
      </c>
    </row>
    <row r="173" spans="1:16" x14ac:dyDescent="0.25">
      <c r="A173" t="s">
        <v>40</v>
      </c>
      <c r="B173" t="s">
        <v>41</v>
      </c>
      <c r="C173" t="s">
        <v>1305</v>
      </c>
      <c r="D173" t="s">
        <v>43</v>
      </c>
      <c r="E173" t="s">
        <v>1306</v>
      </c>
      <c r="F173" t="s">
        <v>1307</v>
      </c>
      <c r="G173" t="s">
        <v>45</v>
      </c>
      <c r="H173" t="s">
        <v>46</v>
      </c>
      <c r="I173" t="s">
        <v>1308</v>
      </c>
      <c r="J173">
        <v>2023</v>
      </c>
      <c r="K173">
        <v>98</v>
      </c>
      <c r="L173">
        <v>1</v>
      </c>
      <c r="M173" t="s">
        <v>1309</v>
      </c>
      <c r="N173" t="str">
        <f>HYPERLINK("http://dx.doi.org/10.1088/1402-4896/acaa73","http://dx.doi.org/10.1088/1402-4896/acaa73")</f>
        <v>http://dx.doi.org/10.1088/1402-4896/acaa73</v>
      </c>
      <c r="O173" t="s">
        <v>1310</v>
      </c>
      <c r="P173" t="str">
        <f>HYPERLINK("https%3A%2F%2Fwww.webofscience.com%2Fwos%2Fwoscc%2Ffull-record%2FWOS:000901560100001","View Full Record in Web of Science")</f>
        <v>View Full Record in Web of Science</v>
      </c>
    </row>
    <row r="174" spans="1:16" x14ac:dyDescent="0.25">
      <c r="A174" t="s">
        <v>1311</v>
      </c>
      <c r="B174" t="s">
        <v>1312</v>
      </c>
      <c r="C174" t="s">
        <v>1313</v>
      </c>
      <c r="D174" t="s">
        <v>675</v>
      </c>
      <c r="E174" t="s">
        <v>998</v>
      </c>
      <c r="F174" t="s">
        <v>20</v>
      </c>
      <c r="G174" t="s">
        <v>678</v>
      </c>
      <c r="H174" t="s">
        <v>679</v>
      </c>
      <c r="I174" t="s">
        <v>1314</v>
      </c>
      <c r="J174">
        <v>2023</v>
      </c>
      <c r="K174">
        <v>37</v>
      </c>
      <c r="L174">
        <v>15</v>
      </c>
      <c r="M174" t="s">
        <v>1315</v>
      </c>
      <c r="N174" t="str">
        <f>HYPERLINK("http://dx.doi.org/10.1142/S0217979223501448","http://dx.doi.org/10.1142/S0217979223501448")</f>
        <v>http://dx.doi.org/10.1142/S0217979223501448</v>
      </c>
      <c r="O174" t="s">
        <v>1316</v>
      </c>
      <c r="P174" t="str">
        <f>HYPERLINK("https%3A%2F%2Fwww.webofscience.com%2Fwos%2Fwoscc%2Ffull-record%2FWOS:000899247700001","View Full Record in Web of Science")</f>
        <v>View Full Record in Web of Science</v>
      </c>
    </row>
    <row r="175" spans="1:16" x14ac:dyDescent="0.25">
      <c r="A175" t="s">
        <v>1317</v>
      </c>
      <c r="B175" t="s">
        <v>1318</v>
      </c>
      <c r="C175" t="s">
        <v>1319</v>
      </c>
      <c r="D175" t="s">
        <v>380</v>
      </c>
      <c r="E175" t="s">
        <v>1320</v>
      </c>
      <c r="F175" t="s">
        <v>1321</v>
      </c>
      <c r="G175" t="s">
        <v>383</v>
      </c>
      <c r="H175" t="s">
        <v>384</v>
      </c>
      <c r="I175" t="s">
        <v>1308</v>
      </c>
      <c r="J175">
        <v>2023</v>
      </c>
      <c r="K175">
        <v>75</v>
      </c>
      <c r="L175">
        <v>1</v>
      </c>
      <c r="M175" t="s">
        <v>1322</v>
      </c>
      <c r="N175" t="str">
        <f>HYPERLINK("http://dx.doi.org/10.1088/1572-9494/aca0e2","http://dx.doi.org/10.1088/1572-9494/aca0e2")</f>
        <v>http://dx.doi.org/10.1088/1572-9494/aca0e2</v>
      </c>
      <c r="O175" t="s">
        <v>1323</v>
      </c>
      <c r="P175" t="str">
        <f>HYPERLINK("https%3A%2F%2Fwww.webofscience.com%2Fwos%2Fwoscc%2Ffull-record%2FWOS:000898350900001","View Full Record in Web of Science")</f>
        <v>View Full Record in Web of Science</v>
      </c>
    </row>
    <row r="176" spans="1:16" x14ac:dyDescent="0.25">
      <c r="A176" t="s">
        <v>1324</v>
      </c>
      <c r="B176" t="s">
        <v>1325</v>
      </c>
      <c r="C176" t="s">
        <v>1326</v>
      </c>
      <c r="D176" t="s">
        <v>1327</v>
      </c>
      <c r="E176" t="s">
        <v>1328</v>
      </c>
      <c r="F176" t="s">
        <v>1329</v>
      </c>
      <c r="G176" t="s">
        <v>1330</v>
      </c>
      <c r="H176" t="s">
        <v>1331</v>
      </c>
      <c r="I176" t="s">
        <v>870</v>
      </c>
      <c r="J176">
        <v>2023</v>
      </c>
      <c r="K176">
        <v>61</v>
      </c>
      <c r="L176">
        <v>1</v>
      </c>
      <c r="M176" t="s">
        <v>1332</v>
      </c>
      <c r="N176" t="str">
        <f>HYPERLINK("http://dx.doi.org/10.1007/s11517-022-02707-9","http://dx.doi.org/10.1007/s11517-022-02707-9")</f>
        <v>http://dx.doi.org/10.1007/s11517-022-02707-9</v>
      </c>
      <c r="O176" t="s">
        <v>1333</v>
      </c>
      <c r="P176" t="str">
        <f>HYPERLINK("https%3A%2F%2Fwww.webofscience.com%2Fwos%2Fwoscc%2Ffull-record%2FWOS:000881669900001","View Full Record in Web of Science")</f>
        <v>View Full Record in Web of Science</v>
      </c>
    </row>
    <row r="177" spans="1:16" x14ac:dyDescent="0.25">
      <c r="A177" t="s">
        <v>1334</v>
      </c>
      <c r="B177" t="s">
        <v>1335</v>
      </c>
      <c r="C177" t="s">
        <v>1336</v>
      </c>
      <c r="D177" t="s">
        <v>81</v>
      </c>
      <c r="E177" t="s">
        <v>1337</v>
      </c>
      <c r="F177" t="s">
        <v>1338</v>
      </c>
      <c r="G177" t="s">
        <v>82</v>
      </c>
      <c r="H177" t="s">
        <v>83</v>
      </c>
      <c r="I177" t="s">
        <v>487</v>
      </c>
      <c r="J177">
        <v>2023</v>
      </c>
      <c r="K177">
        <v>20</v>
      </c>
      <c r="L177">
        <v>2</v>
      </c>
      <c r="M177" t="s">
        <v>1339</v>
      </c>
      <c r="N177" t="str">
        <f>HYPERLINK("http://dx.doi.org/10.1142/S0219887823500342","http://dx.doi.org/10.1142/S0219887823500342")</f>
        <v>http://dx.doi.org/10.1142/S0219887823500342</v>
      </c>
      <c r="O177" t="s">
        <v>1340</v>
      </c>
      <c r="P177" t="str">
        <f>HYPERLINK("https%3A%2F%2Fwww.webofscience.com%2Fwos%2Fwoscc%2Ffull-record%2FWOS:000879749600007","View Full Record in Web of Science")</f>
        <v>View Full Record in Web of Science</v>
      </c>
    </row>
    <row r="178" spans="1:16" x14ac:dyDescent="0.25">
      <c r="A178" t="s">
        <v>1341</v>
      </c>
      <c r="B178" t="s">
        <v>1342</v>
      </c>
      <c r="C178" t="s">
        <v>1343</v>
      </c>
      <c r="D178" t="s">
        <v>1344</v>
      </c>
      <c r="E178" t="s">
        <v>1345</v>
      </c>
      <c r="F178" t="s">
        <v>1346</v>
      </c>
      <c r="G178" t="s">
        <v>1347</v>
      </c>
      <c r="H178" t="s">
        <v>1348</v>
      </c>
      <c r="I178" t="s">
        <v>133</v>
      </c>
      <c r="J178">
        <v>2023</v>
      </c>
      <c r="K178">
        <v>27</v>
      </c>
      <c r="L178">
        <v>5</v>
      </c>
      <c r="M178" t="s">
        <v>1349</v>
      </c>
      <c r="N178" t="str">
        <f>HYPERLINK("http://dx.doi.org/10.1007/s11030-022-10551-0","http://dx.doi.org/10.1007/s11030-022-10551-0")</f>
        <v>http://dx.doi.org/10.1007/s11030-022-10551-0</v>
      </c>
      <c r="O178" t="s">
        <v>1350</v>
      </c>
      <c r="P178" t="str">
        <f>HYPERLINK("https%3A%2F%2Fwww.webofscience.com%2Fwos%2Fwoscc%2Ffull-record%2FWOS:000878961700002","View Full Record in Web of Science")</f>
        <v>View Full Record in Web of Science</v>
      </c>
    </row>
    <row r="179" spans="1:16" x14ac:dyDescent="0.25">
      <c r="A179" t="s">
        <v>1351</v>
      </c>
      <c r="B179" t="s">
        <v>1352</v>
      </c>
      <c r="C179" t="s">
        <v>1353</v>
      </c>
      <c r="D179" t="s">
        <v>675</v>
      </c>
      <c r="E179" t="s">
        <v>20</v>
      </c>
      <c r="F179" t="s">
        <v>20</v>
      </c>
      <c r="G179" t="s">
        <v>678</v>
      </c>
      <c r="H179" t="s">
        <v>679</v>
      </c>
      <c r="I179" t="s">
        <v>1354</v>
      </c>
      <c r="J179">
        <v>2023</v>
      </c>
      <c r="K179">
        <v>37</v>
      </c>
      <c r="L179">
        <v>7</v>
      </c>
      <c r="M179" t="s">
        <v>1355</v>
      </c>
      <c r="N179" t="str">
        <f>HYPERLINK("http://dx.doi.org/10.1142/S0217979223500704","http://dx.doi.org/10.1142/S0217979223500704")</f>
        <v>http://dx.doi.org/10.1142/S0217979223500704</v>
      </c>
      <c r="O179" t="s">
        <v>1356</v>
      </c>
      <c r="P179" t="str">
        <f>HYPERLINK("https%3A%2F%2Fwww.webofscience.com%2Fwos%2Fwoscc%2Ffull-record%2FWOS:000861803800001","View Full Record in Web of Science")</f>
        <v>View Full Record in Web of Science</v>
      </c>
    </row>
    <row r="180" spans="1:16" x14ac:dyDescent="0.25">
      <c r="A180" t="s">
        <v>1357</v>
      </c>
      <c r="B180" t="s">
        <v>1358</v>
      </c>
      <c r="C180" t="s">
        <v>1359</v>
      </c>
      <c r="D180" t="s">
        <v>826</v>
      </c>
      <c r="E180" t="s">
        <v>1360</v>
      </c>
      <c r="F180" t="s">
        <v>1361</v>
      </c>
      <c r="G180" t="s">
        <v>829</v>
      </c>
      <c r="H180" t="s">
        <v>830</v>
      </c>
      <c r="I180" t="s">
        <v>1362</v>
      </c>
      <c r="J180">
        <v>2023</v>
      </c>
      <c r="K180">
        <v>1272</v>
      </c>
      <c r="L180" t="s">
        <v>20</v>
      </c>
      <c r="M180" t="s">
        <v>1363</v>
      </c>
      <c r="N180" t="str">
        <f>HYPERLINK("http://dx.doi.org/10.1016/j.molstruc.2022.134154","http://dx.doi.org/10.1016/j.molstruc.2022.134154")</f>
        <v>http://dx.doi.org/10.1016/j.molstruc.2022.134154</v>
      </c>
      <c r="O180" t="s">
        <v>1364</v>
      </c>
      <c r="P180" t="str">
        <f>HYPERLINK("https%3A%2F%2Fwww.webofscience.com%2Fwos%2Fwoscc%2Ffull-record%2FWOS:000863961100004","View Full Record in Web of Science")</f>
        <v>View Full Record in Web of Science</v>
      </c>
    </row>
    <row r="181" spans="1:16" x14ac:dyDescent="0.25">
      <c r="A181" t="s">
        <v>1365</v>
      </c>
      <c r="B181" t="s">
        <v>1366</v>
      </c>
      <c r="C181" t="s">
        <v>1367</v>
      </c>
      <c r="D181" t="s">
        <v>1368</v>
      </c>
      <c r="E181" t="s">
        <v>1369</v>
      </c>
      <c r="F181" t="s">
        <v>1370</v>
      </c>
      <c r="G181" t="s">
        <v>1371</v>
      </c>
      <c r="H181" t="s">
        <v>1372</v>
      </c>
      <c r="I181" t="s">
        <v>326</v>
      </c>
      <c r="J181">
        <v>2023</v>
      </c>
      <c r="K181">
        <v>32</v>
      </c>
      <c r="L181">
        <v>2</v>
      </c>
      <c r="M181" t="s">
        <v>1373</v>
      </c>
      <c r="N181" t="str">
        <f>HYPERLINK("http://dx.doi.org/10.1142/S0218863523500200","http://dx.doi.org/10.1142/S0218863523500200")</f>
        <v>http://dx.doi.org/10.1142/S0218863523500200</v>
      </c>
      <c r="O181" t="s">
        <v>1374</v>
      </c>
      <c r="P181" t="str">
        <f>HYPERLINK("https%3A%2F%2Fwww.webofscience.com%2Fwos%2Fwoscc%2Ffull-record%2FWOS:000849380000001","View Full Record in Web of Science")</f>
        <v>View Full Record in Web of Science</v>
      </c>
    </row>
    <row r="182" spans="1:16" x14ac:dyDescent="0.25">
      <c r="A182" t="s">
        <v>1375</v>
      </c>
      <c r="B182" t="s">
        <v>1376</v>
      </c>
      <c r="C182" t="s">
        <v>1377</v>
      </c>
      <c r="D182" t="s">
        <v>1264</v>
      </c>
      <c r="E182" t="s">
        <v>20</v>
      </c>
      <c r="F182" t="s">
        <v>1378</v>
      </c>
      <c r="G182" t="s">
        <v>1266</v>
      </c>
      <c r="H182" t="s">
        <v>1267</v>
      </c>
      <c r="I182" t="s">
        <v>878</v>
      </c>
      <c r="J182">
        <v>2023</v>
      </c>
      <c r="K182">
        <v>28</v>
      </c>
      <c r="L182">
        <v>3</v>
      </c>
      <c r="M182" t="s">
        <v>1379</v>
      </c>
      <c r="N182" t="str">
        <f>HYPERLINK("http://dx.doi.org/10.1007/s10639-022-11216-z","http://dx.doi.org/10.1007/s10639-022-11216-z")</f>
        <v>http://dx.doi.org/10.1007/s10639-022-11216-z</v>
      </c>
      <c r="O182" t="s">
        <v>1380</v>
      </c>
      <c r="P182" t="str">
        <f>HYPERLINK("https%3A%2F%2Fwww.webofscience.com%2Fwos%2Fwoscc%2Ffull-record%2FWOS:000849172300002","View Full Record in Web of Science")</f>
        <v>View Full Record in Web of Science</v>
      </c>
    </row>
    <row r="183" spans="1:16" x14ac:dyDescent="0.25">
      <c r="A183" t="s">
        <v>1381</v>
      </c>
      <c r="B183" t="s">
        <v>1382</v>
      </c>
      <c r="C183" t="s">
        <v>1383</v>
      </c>
      <c r="D183" t="s">
        <v>1384</v>
      </c>
      <c r="E183" t="s">
        <v>1385</v>
      </c>
      <c r="F183" t="s">
        <v>1386</v>
      </c>
      <c r="G183" t="s">
        <v>1387</v>
      </c>
      <c r="H183" t="s">
        <v>1388</v>
      </c>
      <c r="I183" t="s">
        <v>20</v>
      </c>
      <c r="J183">
        <v>2023</v>
      </c>
      <c r="K183">
        <v>135</v>
      </c>
      <c r="L183">
        <v>2</v>
      </c>
      <c r="M183" t="s">
        <v>1389</v>
      </c>
      <c r="N183" t="str">
        <f>HYPERLINK("http://dx.doi.org/10.32604/cmes.2022.022971","http://dx.doi.org/10.32604/cmes.2022.022971")</f>
        <v>http://dx.doi.org/10.32604/cmes.2022.022971</v>
      </c>
      <c r="O183" t="s">
        <v>1390</v>
      </c>
      <c r="P183" t="str">
        <f>HYPERLINK("https%3A%2F%2Fwww.webofscience.com%2Fwos%2Fwoscc%2Ffull-record%2FWOS:000852587100001","View Full Record in Web of Science")</f>
        <v>View Full Record in Web of Science</v>
      </c>
    </row>
    <row r="184" spans="1:16" x14ac:dyDescent="0.25">
      <c r="A184" t="s">
        <v>1391</v>
      </c>
      <c r="B184" t="s">
        <v>1392</v>
      </c>
      <c r="C184" t="s">
        <v>1393</v>
      </c>
      <c r="D184" t="s">
        <v>1394</v>
      </c>
      <c r="E184" t="s">
        <v>1395</v>
      </c>
      <c r="F184" t="s">
        <v>1396</v>
      </c>
      <c r="G184" t="s">
        <v>1397</v>
      </c>
      <c r="H184" t="s">
        <v>1398</v>
      </c>
      <c r="I184" t="s">
        <v>1399</v>
      </c>
      <c r="J184">
        <v>2023</v>
      </c>
      <c r="K184">
        <v>43</v>
      </c>
      <c r="L184">
        <v>5</v>
      </c>
      <c r="M184" t="s">
        <v>1400</v>
      </c>
      <c r="N184" t="str">
        <f>HYPERLINK("http://dx.doi.org/10.1080/10406638.2022.2090970","http://dx.doi.org/10.1080/10406638.2022.2090970")</f>
        <v>http://dx.doi.org/10.1080/10406638.2022.2090970</v>
      </c>
      <c r="O184" t="s">
        <v>1401</v>
      </c>
      <c r="P184" t="str">
        <f>HYPERLINK("https%3A%2F%2Fwww.webofscience.com%2Fwos%2Fwoscc%2Ffull-record%2FWOS:000815803500001","View Full Record in Web of Science")</f>
        <v>View Full Record in Web of Science</v>
      </c>
    </row>
    <row r="185" spans="1:16" x14ac:dyDescent="0.25">
      <c r="A185" t="s">
        <v>1402</v>
      </c>
      <c r="B185" t="s">
        <v>1403</v>
      </c>
      <c r="C185" t="s">
        <v>1404</v>
      </c>
      <c r="D185" t="s">
        <v>1405</v>
      </c>
      <c r="E185" t="s">
        <v>1406</v>
      </c>
      <c r="F185" t="s">
        <v>1407</v>
      </c>
      <c r="G185" t="s">
        <v>1408</v>
      </c>
      <c r="H185" t="s">
        <v>1409</v>
      </c>
      <c r="I185" t="s">
        <v>1410</v>
      </c>
      <c r="J185">
        <v>2023</v>
      </c>
      <c r="K185">
        <v>48</v>
      </c>
      <c r="L185">
        <v>2</v>
      </c>
      <c r="M185" t="s">
        <v>1411</v>
      </c>
      <c r="N185" t="str">
        <f>HYPERLINK("http://dx.doi.org/10.1515/tjb-2021-0051","http://dx.doi.org/10.1515/tjb-2021-0051")</f>
        <v>http://dx.doi.org/10.1515/tjb-2021-0051</v>
      </c>
      <c r="O185" t="s">
        <v>1412</v>
      </c>
      <c r="P185" t="str">
        <f>HYPERLINK("https%3A%2F%2Fwww.webofscience.com%2Fwos%2Fwoscc%2Ffull-record%2FWOS:000740003800001","View Full Record in Web of Science")</f>
        <v>View Full Record in Web of Science</v>
      </c>
    </row>
    <row r="186" spans="1:16" x14ac:dyDescent="0.25">
      <c r="A186" t="s">
        <v>1413</v>
      </c>
      <c r="B186" t="s">
        <v>1414</v>
      </c>
      <c r="C186" t="s">
        <v>1415</v>
      </c>
      <c r="D186" t="s">
        <v>1416</v>
      </c>
      <c r="E186" t="s">
        <v>1417</v>
      </c>
      <c r="F186" t="s">
        <v>1418</v>
      </c>
      <c r="G186" t="s">
        <v>1419</v>
      </c>
      <c r="H186" t="s">
        <v>1420</v>
      </c>
      <c r="I186" t="s">
        <v>238</v>
      </c>
      <c r="J186">
        <v>2023</v>
      </c>
      <c r="K186">
        <v>39</v>
      </c>
      <c r="L186">
        <v>2</v>
      </c>
      <c r="M186" t="s">
        <v>1421</v>
      </c>
      <c r="N186" t="str">
        <f>HYPERLINK("http://dx.doi.org/10.1007/s00366-021-01532-2","http://dx.doi.org/10.1007/s00366-021-01532-2")</f>
        <v>http://dx.doi.org/10.1007/s00366-021-01532-2</v>
      </c>
      <c r="O186" t="s">
        <v>1422</v>
      </c>
      <c r="P186" t="str">
        <f>HYPERLINK("https%3A%2F%2Fwww.webofscience.com%2Fwos%2Fwoscc%2Ffull-record%2FWOS:000714320500001","View Full Record in Web of Science")</f>
        <v>View Full Record in Web of Science</v>
      </c>
    </row>
    <row r="187" spans="1:16" x14ac:dyDescent="0.25">
      <c r="A187" t="s">
        <v>1423</v>
      </c>
      <c r="B187" t="s">
        <v>1424</v>
      </c>
      <c r="C187" t="s">
        <v>1425</v>
      </c>
      <c r="D187" t="s">
        <v>291</v>
      </c>
      <c r="E187" t="s">
        <v>1426</v>
      </c>
      <c r="F187" t="s">
        <v>1427</v>
      </c>
      <c r="G187" t="s">
        <v>294</v>
      </c>
      <c r="H187" t="s">
        <v>295</v>
      </c>
      <c r="I187" t="s">
        <v>831</v>
      </c>
      <c r="J187">
        <v>2023</v>
      </c>
      <c r="K187">
        <v>46</v>
      </c>
      <c r="L187">
        <v>7</v>
      </c>
      <c r="M187" t="s">
        <v>1428</v>
      </c>
      <c r="N187" t="str">
        <f>HYPERLINK("http://dx.doi.org/10.1002/mma.7738","http://dx.doi.org/10.1002/mma.7738")</f>
        <v>http://dx.doi.org/10.1002/mma.7738</v>
      </c>
      <c r="O187" t="s">
        <v>1429</v>
      </c>
      <c r="P187" t="str">
        <f>HYPERLINK("https%3A%2F%2Fwww.webofscience.com%2Fwos%2Fwoscc%2Ffull-record%2FWOS:000695347100001","View Full Record in Web of Science")</f>
        <v>View Full Record in Web of Science</v>
      </c>
    </row>
    <row r="188" spans="1:16" x14ac:dyDescent="0.25">
      <c r="A188" t="s">
        <v>1430</v>
      </c>
      <c r="B188" t="s">
        <v>1431</v>
      </c>
      <c r="C188" t="s">
        <v>1432</v>
      </c>
      <c r="D188" t="s">
        <v>291</v>
      </c>
      <c r="E188" t="s">
        <v>1433</v>
      </c>
      <c r="F188" t="s">
        <v>1434</v>
      </c>
      <c r="G188" t="s">
        <v>294</v>
      </c>
      <c r="H188" t="s">
        <v>295</v>
      </c>
      <c r="I188" t="s">
        <v>831</v>
      </c>
      <c r="J188">
        <v>2023</v>
      </c>
      <c r="K188">
        <v>46</v>
      </c>
      <c r="L188">
        <v>7</v>
      </c>
      <c r="M188" t="s">
        <v>1435</v>
      </c>
      <c r="N188" t="str">
        <f>HYPERLINK("http://dx.doi.org/10.1002/mma.7294","http://dx.doi.org/10.1002/mma.7294")</f>
        <v>http://dx.doi.org/10.1002/mma.7294</v>
      </c>
      <c r="O188" t="s">
        <v>1436</v>
      </c>
      <c r="P188" t="str">
        <f>HYPERLINK("https%3A%2F%2Fwww.webofscience.com%2Fwos%2Fwoscc%2Ffull-record%2FWOS:000632696500001","View Full Record in Web of Science")</f>
        <v>View Full Record in Web of Science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Hatice DOGRU</dc:creator>
  <cp:lastModifiedBy>Hatice DOGRU</cp:lastModifiedBy>
  <dcterms:created xsi:type="dcterms:W3CDTF">2023-11-01T14:09:41Z</dcterms:created>
  <dcterms:modified xsi:type="dcterms:W3CDTF">2023-11-01T14:10:21Z</dcterms:modified>
</cp:coreProperties>
</file>